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5.xml" ContentType="application/vnd.openxmlformats-officedocument.drawing+xml"/>
  <Override PartName="/xl/charts/chart21.xml" ContentType="application/vnd.openxmlformats-officedocument.drawingml.chart+xml"/>
  <Override PartName="/xl/charts/style5.xml" ContentType="application/vnd.ms-office.chartstyle+xml"/>
  <Override PartName="/xl/charts/colors5.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Tsmain\共有\12すまいとまちの情報交流推進事業\124空き家対策の担い手強化・連携モデル事業\空き家所有者等意思決定支援ソフトデータ\HP用\"/>
    </mc:Choice>
  </mc:AlternateContent>
  <xr:revisionPtr revIDLastSave="0" documentId="13_ncr:1_{0350083C-39CA-47AF-94C8-2D5C9A9E6182}" xr6:coauthVersionLast="47" xr6:coauthVersionMax="47" xr10:uidLastSave="{00000000-0000-0000-0000-000000000000}"/>
  <bookViews>
    <workbookView xWindow="-120" yWindow="-120" windowWidth="29040" windowHeight="15840" xr2:uid="{00000000-000D-0000-FFFF-FFFF00000000}"/>
  </bookViews>
  <sheets>
    <sheet name="はじめにお読みください(説明書)" sheetId="51" r:id="rId1"/>
    <sheet name="1.入力" sheetId="33" r:id="rId2"/>
    <sheet name="2．結果" sheetId="23" r:id="rId3"/>
    <sheet name="3-0現状" sheetId="48" state="hidden" r:id="rId4"/>
    <sheet name="3-1希望①" sheetId="36" state="hidden" r:id="rId5"/>
    <sheet name="3-2希望②" sheetId="42" state="hidden" r:id="rId6"/>
    <sheet name="4-1基礎(リスク)" sheetId="50" state="hidden" r:id="rId7"/>
    <sheet name="4-2基礎(コスト)" sheetId="19" state="hidden" r:id="rId8"/>
    <sheet name="4-3基礎(計算案内)" sheetId="21" state="hidden" r:id="rId9"/>
    <sheet name="維持管理費算出シート" sheetId="31" state="hidden" r:id="rId10"/>
    <sheet name="売却経費" sheetId="24" state="hidden" r:id="rId11"/>
    <sheet name="譲渡費用" sheetId="25" state="hidden" r:id="rId12"/>
  </sheets>
  <externalReferences>
    <externalReference r:id="rId13"/>
    <externalReference r:id="rId14"/>
  </externalReferences>
  <definedNames>
    <definedName name="_xlnm.Print_Area" localSheetId="1">'1.入力'!$B$1:$G$75</definedName>
    <definedName name="_xlnm.Print_Area" localSheetId="2">'2．結果'!$A$1:$J$79</definedName>
    <definedName name="_xlnm.Print_Area" localSheetId="3">'3-0現状'!$A$1:$AH$63</definedName>
    <definedName name="_xlnm.Print_Area" localSheetId="4">'3-1希望①'!$A$1:$AH$63</definedName>
    <definedName name="_xlnm.Print_Area" localSheetId="5">'3-2希望②'!$A$1:$AH$63</definedName>
    <definedName name="_xlnm.Print_Area" localSheetId="7">'4-2基礎(コスト)'!$B$1:$AM$73</definedName>
    <definedName name="_xlnm.Print_Area" localSheetId="8">'4-3基礎(計算案内)'!$B$1:$AL$45</definedName>
    <definedName name="_xlnm.Print_Area" localSheetId="0">'はじめにお読みください(説明書)'!$A$1:$M$21</definedName>
    <definedName name="_xlnm.Print_Area" localSheetId="9">維持管理費算出シート!$A$1:$L$18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23" l="1"/>
  <c r="A20" i="23"/>
  <c r="F84" i="33"/>
  <c r="C50" i="33" s="1"/>
  <c r="D50" i="33" s="1"/>
  <c r="E50" i="33" s="1"/>
  <c r="F50" i="33" s="1"/>
  <c r="G50" i="33" s="1"/>
  <c r="F20" i="23" s="1"/>
  <c r="F86" i="33"/>
  <c r="C51" i="33" s="1"/>
  <c r="D51" i="33" s="1"/>
  <c r="E51" i="33" s="1"/>
  <c r="F51" i="33" s="1"/>
  <c r="G51" i="33" s="1"/>
  <c r="F21" i="23" s="1"/>
  <c r="C49" i="33"/>
  <c r="B20" i="23" l="1"/>
  <c r="B21" i="23"/>
  <c r="E21" i="23"/>
  <c r="C21" i="23"/>
  <c r="D21" i="23"/>
  <c r="E20" i="23"/>
  <c r="D20" i="23"/>
  <c r="C20" i="23"/>
  <c r="I28" i="19" l="1"/>
  <c r="K28" i="19" s="1"/>
  <c r="I27" i="19"/>
  <c r="K27" i="19" s="1"/>
  <c r="I26" i="19"/>
  <c r="K26" i="19" s="1"/>
  <c r="I25" i="19"/>
  <c r="K25" i="19" s="1"/>
  <c r="G9" i="23"/>
  <c r="J9" i="23"/>
  <c r="A5" i="23"/>
  <c r="K4" i="19" l="1"/>
  <c r="K17" i="19" l="1"/>
  <c r="G30" i="19" l="1"/>
  <c r="I32" i="19"/>
  <c r="I31" i="19"/>
  <c r="K31" i="19" s="1"/>
  <c r="I30" i="19" l="1"/>
  <c r="K30" i="19" s="1"/>
  <c r="K32" i="19"/>
  <c r="K35" i="19"/>
  <c r="K5" i="19" l="1"/>
  <c r="C26" i="23" l="1"/>
  <c r="D26" i="23"/>
  <c r="E26" i="23"/>
  <c r="F26" i="23"/>
  <c r="B26" i="23"/>
  <c r="C24" i="23"/>
  <c r="D24" i="23"/>
  <c r="E24" i="23"/>
  <c r="F24" i="23"/>
  <c r="B24" i="23"/>
  <c r="C22" i="23"/>
  <c r="D22" i="23"/>
  <c r="E22" i="23"/>
  <c r="F22" i="23"/>
  <c r="B22" i="23"/>
  <c r="I15" i="19" l="1"/>
  <c r="I16" i="19" s="1"/>
  <c r="I13" i="19"/>
  <c r="I14" i="19" s="1"/>
  <c r="K21" i="19"/>
  <c r="O31" i="19" l="1"/>
  <c r="G15" i="19"/>
  <c r="M1" i="19"/>
  <c r="J14" i="23"/>
  <c r="I14" i="23"/>
  <c r="I9" i="23"/>
  <c r="H9" i="23"/>
  <c r="F9" i="23"/>
  <c r="E9" i="23"/>
  <c r="D9" i="23"/>
  <c r="F5" i="23"/>
  <c r="G5" i="23" s="1"/>
  <c r="D5" i="23"/>
  <c r="E5" i="23" s="1"/>
  <c r="C5" i="23"/>
  <c r="E14" i="23"/>
  <c r="G16" i="19" l="1"/>
  <c r="K16" i="19" s="1"/>
  <c r="K15" i="19"/>
  <c r="AJ30" i="19"/>
  <c r="AB30" i="19"/>
  <c r="T30" i="19"/>
  <c r="AM30" i="19"/>
  <c r="AI30" i="19"/>
  <c r="AA30" i="19"/>
  <c r="S30" i="19"/>
  <c r="AG30" i="19"/>
  <c r="Q30" i="19"/>
  <c r="AH30" i="19"/>
  <c r="Z30" i="19"/>
  <c r="R30" i="19"/>
  <c r="Y30" i="19"/>
  <c r="AD30" i="19"/>
  <c r="AK30" i="19"/>
  <c r="U30" i="19"/>
  <c r="AF30" i="19"/>
  <c r="X30" i="19"/>
  <c r="P30" i="19"/>
  <c r="AE30" i="19"/>
  <c r="O30" i="19"/>
  <c r="AL30" i="19"/>
  <c r="V30" i="19"/>
  <c r="W30" i="19"/>
  <c r="AC30" i="19"/>
  <c r="I38" i="19"/>
  <c r="K38" i="19" s="1"/>
  <c r="I37" i="19"/>
  <c r="K37" i="19" s="1"/>
  <c r="AA5" i="36"/>
  <c r="AE7" i="36" s="1"/>
  <c r="V5" i="36"/>
  <c r="Z7" i="36" s="1"/>
  <c r="Q5" i="36"/>
  <c r="U7" i="36" s="1"/>
  <c r="L5" i="36"/>
  <c r="P7" i="36" s="1"/>
  <c r="G5" i="36"/>
  <c r="K7" i="36" s="1"/>
  <c r="AA5" i="48"/>
  <c r="AE7" i="48" s="1"/>
  <c r="V5" i="48"/>
  <c r="Y7" i="48" s="1"/>
  <c r="Q5" i="48"/>
  <c r="Q7" i="48" s="1"/>
  <c r="L5" i="48"/>
  <c r="P7" i="48" s="1"/>
  <c r="G5" i="48"/>
  <c r="I7" i="48" s="1"/>
  <c r="AA5" i="42"/>
  <c r="AD7" i="42" s="1"/>
  <c r="V5" i="42"/>
  <c r="Y7" i="42" s="1"/>
  <c r="Q5" i="42"/>
  <c r="U7" i="42" s="1"/>
  <c r="L5" i="42"/>
  <c r="O7" i="42" s="1"/>
  <c r="G5" i="42"/>
  <c r="K7" i="42" s="1"/>
  <c r="AE34" i="48" l="1"/>
  <c r="J7" i="48"/>
  <c r="R7" i="48"/>
  <c r="Z7" i="48"/>
  <c r="K7" i="48"/>
  <c r="S7" i="48"/>
  <c r="AA7" i="48"/>
  <c r="L7" i="48"/>
  <c r="T7" i="48"/>
  <c r="AB7" i="48"/>
  <c r="M7" i="48"/>
  <c r="U7" i="48"/>
  <c r="AC7" i="48"/>
  <c r="N7" i="48"/>
  <c r="V7" i="48"/>
  <c r="AD7" i="48"/>
  <c r="G7" i="48"/>
  <c r="O7" i="48"/>
  <c r="W7" i="48"/>
  <c r="H7" i="48"/>
  <c r="X7" i="48"/>
  <c r="N7" i="42"/>
  <c r="AB7" i="36"/>
  <c r="J7" i="42"/>
  <c r="Y7" i="36"/>
  <c r="L7" i="42"/>
  <c r="P7" i="42"/>
  <c r="H7" i="42"/>
  <c r="AA7" i="42"/>
  <c r="AC7" i="42"/>
  <c r="AE7" i="42"/>
  <c r="AB7" i="42"/>
  <c r="V7" i="42"/>
  <c r="X7" i="42"/>
  <c r="Z7" i="42"/>
  <c r="W7" i="42"/>
  <c r="R7" i="42"/>
  <c r="T7" i="42"/>
  <c r="Q7" i="42"/>
  <c r="S7" i="42"/>
  <c r="M7" i="42"/>
  <c r="G7" i="42"/>
  <c r="I7" i="42"/>
  <c r="R7" i="36"/>
  <c r="O7" i="36"/>
  <c r="AD7" i="36"/>
  <c r="W7" i="36"/>
  <c r="T7" i="36"/>
  <c r="M7" i="36"/>
  <c r="H7" i="36"/>
  <c r="J7" i="36"/>
  <c r="AA7" i="36"/>
  <c r="AC7" i="36"/>
  <c r="V7" i="36"/>
  <c r="X7" i="36"/>
  <c r="Q7" i="36"/>
  <c r="S7" i="36"/>
  <c r="L7" i="36"/>
  <c r="N7" i="36"/>
  <c r="G7" i="36"/>
  <c r="I7" i="36"/>
  <c r="L16" i="21" l="1"/>
  <c r="L17" i="21"/>
  <c r="L18" i="21"/>
  <c r="L19" i="21"/>
  <c r="L20" i="21"/>
  <c r="L21" i="21"/>
  <c r="L22" i="21"/>
  <c r="L23" i="21"/>
  <c r="L24" i="21"/>
  <c r="L25" i="21"/>
  <c r="L15" i="21"/>
  <c r="G16" i="21"/>
  <c r="G17" i="21"/>
  <c r="G18" i="21"/>
  <c r="G19" i="21"/>
  <c r="G20" i="21"/>
  <c r="G21" i="21"/>
  <c r="G22" i="21"/>
  <c r="G23" i="21"/>
  <c r="G24" i="21"/>
  <c r="G25" i="21"/>
  <c r="G15" i="21"/>
  <c r="AH38" i="42" l="1"/>
  <c r="AE38" i="42"/>
  <c r="AD38" i="42"/>
  <c r="AC38" i="42"/>
  <c r="AB38" i="42"/>
  <c r="AA38" i="42"/>
  <c r="Z38" i="42"/>
  <c r="Y38" i="42"/>
  <c r="X38" i="42"/>
  <c r="W38" i="42"/>
  <c r="V38" i="42"/>
  <c r="U38" i="42"/>
  <c r="T38" i="42"/>
  <c r="S38" i="42"/>
  <c r="R38" i="42"/>
  <c r="Q38" i="42"/>
  <c r="P38" i="42"/>
  <c r="O38" i="42"/>
  <c r="N38" i="42"/>
  <c r="M38" i="42"/>
  <c r="L38" i="42"/>
  <c r="K38" i="42"/>
  <c r="J38" i="42"/>
  <c r="I38" i="42"/>
  <c r="H38" i="42"/>
  <c r="G38" i="42"/>
  <c r="AE35" i="42"/>
  <c r="AD35" i="42"/>
  <c r="AC35" i="42"/>
  <c r="AB35" i="42"/>
  <c r="AA35" i="42"/>
  <c r="Z35" i="42"/>
  <c r="Y35" i="42"/>
  <c r="X35" i="42"/>
  <c r="W35" i="42"/>
  <c r="V35" i="42"/>
  <c r="U35" i="42"/>
  <c r="T35" i="42"/>
  <c r="S35" i="42"/>
  <c r="R35" i="42"/>
  <c r="Q35" i="42"/>
  <c r="P35" i="42"/>
  <c r="O35" i="42"/>
  <c r="N35" i="42"/>
  <c r="M35" i="42"/>
  <c r="L35" i="42"/>
  <c r="K35" i="42"/>
  <c r="J35" i="42"/>
  <c r="I35" i="42"/>
  <c r="H35" i="42"/>
  <c r="G35" i="42"/>
  <c r="AH38" i="36"/>
  <c r="AE38" i="36"/>
  <c r="AD38" i="36"/>
  <c r="AC38" i="36"/>
  <c r="AB38" i="36"/>
  <c r="AA38" i="36"/>
  <c r="Z38" i="36"/>
  <c r="Y38" i="36"/>
  <c r="X38" i="36"/>
  <c r="W38" i="36"/>
  <c r="V38" i="36"/>
  <c r="U38" i="36"/>
  <c r="T38" i="36"/>
  <c r="S38" i="36"/>
  <c r="R38" i="36"/>
  <c r="Q38" i="36"/>
  <c r="P38" i="36"/>
  <c r="O38" i="36"/>
  <c r="N38" i="36"/>
  <c r="M38" i="36"/>
  <c r="L38" i="36"/>
  <c r="K38" i="36"/>
  <c r="J38" i="36"/>
  <c r="I38" i="36"/>
  <c r="H38" i="36"/>
  <c r="G38" i="36"/>
  <c r="AE35" i="36"/>
  <c r="AD35" i="36"/>
  <c r="AC35" i="36"/>
  <c r="AB35" i="36"/>
  <c r="AA35" i="36"/>
  <c r="Z35" i="36"/>
  <c r="Y35" i="36"/>
  <c r="X35" i="36"/>
  <c r="W35" i="36"/>
  <c r="V35" i="36"/>
  <c r="U35" i="36"/>
  <c r="T35" i="36"/>
  <c r="S35" i="36"/>
  <c r="R35" i="36"/>
  <c r="Q35" i="36"/>
  <c r="P35" i="36"/>
  <c r="O35" i="36"/>
  <c r="N35" i="36"/>
  <c r="M35" i="36"/>
  <c r="L35" i="36"/>
  <c r="K35" i="36"/>
  <c r="J35" i="36"/>
  <c r="I35" i="36"/>
  <c r="H35" i="36"/>
  <c r="G35" i="36"/>
  <c r="AH38" i="48"/>
  <c r="V31" i="21"/>
  <c r="V26" i="21"/>
  <c r="V14" i="21"/>
  <c r="V12" i="21"/>
  <c r="G38" i="48"/>
  <c r="H38" i="48"/>
  <c r="I38" i="48"/>
  <c r="J38" i="48"/>
  <c r="K38" i="48"/>
  <c r="L38" i="48"/>
  <c r="M38" i="48"/>
  <c r="N38" i="48"/>
  <c r="O38" i="48"/>
  <c r="P38" i="48"/>
  <c r="Q38" i="48"/>
  <c r="R38" i="48"/>
  <c r="S38" i="48"/>
  <c r="T38" i="48"/>
  <c r="U38" i="48"/>
  <c r="V38" i="48"/>
  <c r="W38" i="48"/>
  <c r="X38" i="48"/>
  <c r="Y38" i="48"/>
  <c r="Z38" i="48"/>
  <c r="AA38" i="48"/>
  <c r="AB38" i="48"/>
  <c r="AC38" i="48"/>
  <c r="AD38" i="48"/>
  <c r="AE38" i="48"/>
  <c r="H35" i="48"/>
  <c r="I35" i="48"/>
  <c r="J35" i="48"/>
  <c r="K35" i="48"/>
  <c r="L35" i="48"/>
  <c r="M35" i="48"/>
  <c r="N35" i="48"/>
  <c r="O35" i="48"/>
  <c r="P35" i="48"/>
  <c r="Q35" i="48"/>
  <c r="R35" i="48"/>
  <c r="S35" i="48"/>
  <c r="T35" i="48"/>
  <c r="U35" i="48"/>
  <c r="V35" i="48"/>
  <c r="W35" i="48"/>
  <c r="X35" i="48"/>
  <c r="Y35" i="48"/>
  <c r="Z35" i="48"/>
  <c r="AA35" i="48"/>
  <c r="AB35" i="48"/>
  <c r="AC35" i="48"/>
  <c r="AD35" i="48"/>
  <c r="AE35" i="48"/>
  <c r="G35" i="48"/>
  <c r="AI35" i="19"/>
  <c r="AA43" i="42" s="1"/>
  <c r="AD35" i="19"/>
  <c r="Y35" i="19"/>
  <c r="T35" i="19"/>
  <c r="O35" i="19"/>
  <c r="G43" i="42" s="1"/>
  <c r="V43" i="36" l="1"/>
  <c r="AF38" i="42"/>
  <c r="AA43" i="36"/>
  <c r="L43" i="36"/>
  <c r="L43" i="42"/>
  <c r="Q43" i="36"/>
  <c r="Q43" i="42"/>
  <c r="V43" i="42"/>
  <c r="G43" i="36"/>
  <c r="AF38" i="36"/>
  <c r="L43" i="48"/>
  <c r="V43" i="48"/>
  <c r="G43" i="48"/>
  <c r="AA43" i="48"/>
  <c r="Q43" i="48"/>
  <c r="G49" i="33"/>
  <c r="F49" i="33"/>
  <c r="E49" i="33"/>
  <c r="D49" i="33"/>
  <c r="B19" i="23"/>
  <c r="K23" i="19" l="1"/>
  <c r="K22" i="19"/>
  <c r="K20" i="19" l="1"/>
  <c r="K19" i="19"/>
  <c r="K18" i="19"/>
  <c r="V16" i="21" l="1"/>
  <c r="V17" i="21"/>
  <c r="V18" i="21"/>
  <c r="V19" i="21"/>
  <c r="V20" i="21"/>
  <c r="V21" i="21"/>
  <c r="V22" i="21"/>
  <c r="V23" i="21"/>
  <c r="V24" i="21"/>
  <c r="V25" i="21"/>
  <c r="V42" i="21"/>
  <c r="V41" i="21"/>
  <c r="V39" i="21"/>
  <c r="V38" i="21"/>
  <c r="V34" i="21"/>
  <c r="V33" i="21"/>
  <c r="V32" i="21"/>
  <c r="AH35" i="48" s="1"/>
  <c r="V30" i="21"/>
  <c r="V29" i="21"/>
  <c r="V28" i="21"/>
  <c r="V27" i="21"/>
  <c r="AH31" i="42" l="1"/>
  <c r="AH31" i="36"/>
  <c r="AH31" i="48"/>
  <c r="AH33" i="42"/>
  <c r="AH33" i="36"/>
  <c r="AH33" i="48"/>
  <c r="AH36" i="42"/>
  <c r="AH36" i="36"/>
  <c r="AH36" i="48"/>
  <c r="AH42" i="48"/>
  <c r="AH42" i="42"/>
  <c r="AH42" i="36"/>
  <c r="AH45" i="42"/>
  <c r="AH45" i="48"/>
  <c r="AH45" i="36"/>
  <c r="AH28" i="48"/>
  <c r="AH28" i="42"/>
  <c r="AH28" i="36"/>
  <c r="AH26" i="48"/>
  <c r="AH26" i="42"/>
  <c r="AH26" i="36"/>
  <c r="AH24" i="48"/>
  <c r="AH24" i="42"/>
  <c r="AH24" i="36"/>
  <c r="AH22" i="48"/>
  <c r="AH22" i="42"/>
  <c r="AH22" i="36"/>
  <c r="AH20" i="48"/>
  <c r="AH20" i="42"/>
  <c r="AH20" i="36"/>
  <c r="AH30" i="42"/>
  <c r="AH30" i="36"/>
  <c r="AH30" i="48"/>
  <c r="AH32" i="42"/>
  <c r="AH32" i="36"/>
  <c r="AH32" i="48"/>
  <c r="AH35" i="42"/>
  <c r="AH35" i="36"/>
  <c r="AH37" i="42"/>
  <c r="AH37" i="36"/>
  <c r="AH37" i="48"/>
  <c r="AH43" i="42"/>
  <c r="AH43" i="36"/>
  <c r="AH43" i="48"/>
  <c r="AH46" i="36"/>
  <c r="AH46" i="42"/>
  <c r="AH46" i="48"/>
  <c r="AH27" i="42"/>
  <c r="AH27" i="36"/>
  <c r="AH27" i="48"/>
  <c r="AH25" i="42"/>
  <c r="AH25" i="36"/>
  <c r="AH25" i="48"/>
  <c r="AH23" i="42"/>
  <c r="AH23" i="36"/>
  <c r="AH23" i="48"/>
  <c r="AH21" i="42"/>
  <c r="AH21" i="36"/>
  <c r="AH21" i="48"/>
  <c r="AH19" i="42"/>
  <c r="AH19" i="36"/>
  <c r="AH19" i="48"/>
  <c r="V13" i="21"/>
  <c r="V15" i="21"/>
  <c r="V8" i="21"/>
  <c r="V9" i="21"/>
  <c r="V10" i="21"/>
  <c r="V11" i="21"/>
  <c r="V7" i="21"/>
  <c r="V6" i="21"/>
  <c r="AD44" i="42" l="1" a="1"/>
  <c r="AD44" i="42" s="1"/>
  <c r="AB44" i="42" a="1"/>
  <c r="AB44" i="42" s="1"/>
  <c r="AE44" i="42" a="1"/>
  <c r="AE44" i="42" s="1"/>
  <c r="AC44" i="42" a="1"/>
  <c r="AC44" i="42" s="1"/>
  <c r="U44" i="36" a="1"/>
  <c r="U44" i="36" s="1"/>
  <c r="P44" i="36" a="1"/>
  <c r="P44" i="36" s="1"/>
  <c r="K44" i="36" a="1"/>
  <c r="K44" i="36" s="1"/>
  <c r="AE44" i="36" a="1"/>
  <c r="AE44" i="36" s="1"/>
  <c r="N44" i="36" a="1"/>
  <c r="N44" i="36" s="1"/>
  <c r="AD44" i="36" a="1"/>
  <c r="AD44" i="36" s="1"/>
  <c r="S44" i="36" a="1"/>
  <c r="S44" i="36" s="1"/>
  <c r="AC44" i="36" a="1"/>
  <c r="AC44" i="36" s="1"/>
  <c r="M44" i="36" a="1"/>
  <c r="M44" i="36" s="1"/>
  <c r="T44" i="36" a="1"/>
  <c r="T44" i="36" s="1"/>
  <c r="R44" i="36" a="1"/>
  <c r="R44" i="36" s="1"/>
  <c r="J44" i="36" a="1"/>
  <c r="J44" i="36" s="1"/>
  <c r="H44" i="36" a="1"/>
  <c r="H44" i="36" s="1"/>
  <c r="I44" i="36" a="1"/>
  <c r="I44" i="36" s="1"/>
  <c r="O44" i="36" a="1"/>
  <c r="O44" i="36" s="1"/>
  <c r="AB44" i="36" a="1"/>
  <c r="AB44" i="36" s="1"/>
  <c r="AE44" i="48" a="1"/>
  <c r="AE44" i="48" s="1"/>
  <c r="U44" i="48" a="1"/>
  <c r="U44" i="48" s="1"/>
  <c r="AB44" i="48" a="1"/>
  <c r="AB44" i="48" s="1"/>
  <c r="AC44" i="48" a="1"/>
  <c r="AC44" i="48" s="1"/>
  <c r="R44" i="48" a="1"/>
  <c r="R44" i="48" s="1"/>
  <c r="AD44" i="48" a="1"/>
  <c r="AD44" i="48" s="1"/>
  <c r="S44" i="48" a="1"/>
  <c r="S44" i="48" s="1"/>
  <c r="T44" i="48" a="1"/>
  <c r="T44" i="48" s="1"/>
  <c r="Z44" i="36" a="1"/>
  <c r="Z44" i="36" s="1"/>
  <c r="X44" i="36" a="1"/>
  <c r="X44" i="36" s="1"/>
  <c r="W44" i="36" a="1"/>
  <c r="W44" i="36" s="1"/>
  <c r="Y44" i="36" a="1"/>
  <c r="Y44" i="36" s="1"/>
  <c r="Y44" i="42" a="1"/>
  <c r="Y44" i="42" s="1"/>
  <c r="K44" i="42" a="1"/>
  <c r="K44" i="42" s="1"/>
  <c r="U44" i="42" a="1"/>
  <c r="U44" i="42" s="1"/>
  <c r="O44" i="42" a="1"/>
  <c r="O44" i="42" s="1"/>
  <c r="S44" i="42" a="1"/>
  <c r="S44" i="42" s="1"/>
  <c r="N44" i="42" a="1"/>
  <c r="N44" i="42" s="1"/>
  <c r="H44" i="42" a="1"/>
  <c r="H44" i="42" s="1"/>
  <c r="M44" i="42" a="1"/>
  <c r="M44" i="42" s="1"/>
  <c r="X44" i="42" a="1"/>
  <c r="X44" i="42" s="1"/>
  <c r="J44" i="42" a="1"/>
  <c r="J44" i="42" s="1"/>
  <c r="P44" i="42" a="1"/>
  <c r="P44" i="42" s="1"/>
  <c r="T44" i="42" a="1"/>
  <c r="T44" i="42" s="1"/>
  <c r="R44" i="42" a="1"/>
  <c r="R44" i="42" s="1"/>
  <c r="W44" i="42" a="1"/>
  <c r="W44" i="42" s="1"/>
  <c r="I44" i="42" a="1"/>
  <c r="I44" i="42" s="1"/>
  <c r="Z44" i="42" a="1"/>
  <c r="Z44" i="42" s="1"/>
  <c r="K44" i="48" a="1"/>
  <c r="K44" i="48" s="1"/>
  <c r="O44" i="48" a="1"/>
  <c r="O44" i="48" s="1"/>
  <c r="H44" i="48" a="1"/>
  <c r="H44" i="48" s="1"/>
  <c r="P44" i="48" a="1"/>
  <c r="P44" i="48" s="1"/>
  <c r="Y44" i="48" a="1"/>
  <c r="Y44" i="48" s="1"/>
  <c r="N44" i="48" a="1"/>
  <c r="N44" i="48" s="1"/>
  <c r="J44" i="48" a="1"/>
  <c r="J44" i="48" s="1"/>
  <c r="X44" i="48" a="1"/>
  <c r="X44" i="48" s="1"/>
  <c r="I44" i="48" a="1"/>
  <c r="I44" i="48" s="1"/>
  <c r="M44" i="48" a="1"/>
  <c r="M44" i="48" s="1"/>
  <c r="Z44" i="48" a="1"/>
  <c r="Z44" i="48" s="1"/>
  <c r="W44" i="48" a="1"/>
  <c r="W44" i="48" s="1"/>
  <c r="AH10" i="42"/>
  <c r="AH10" i="36"/>
  <c r="AH10" i="48"/>
  <c r="AH9" i="42"/>
  <c r="AH9" i="36"/>
  <c r="AH9" i="48"/>
  <c r="AH14" i="48"/>
  <c r="AH14" i="42"/>
  <c r="AH14" i="36"/>
  <c r="AH18" i="48"/>
  <c r="AH18" i="42"/>
  <c r="AH18" i="36"/>
  <c r="AH13" i="42"/>
  <c r="AH13" i="36"/>
  <c r="AH13" i="48"/>
  <c r="AH11" i="42"/>
  <c r="AH11" i="36"/>
  <c r="AH11" i="48"/>
  <c r="AH16" i="42"/>
  <c r="AH16" i="36"/>
  <c r="AH16" i="48"/>
  <c r="AD17" i="42" l="1" a="1"/>
  <c r="AD17" i="42" s="1"/>
  <c r="AC17" i="42" a="1"/>
  <c r="AC17" i="42" s="1"/>
  <c r="AB17" i="42" a="1"/>
  <c r="AB17" i="42" s="1"/>
  <c r="AE17" i="42" a="1"/>
  <c r="AE17" i="42" s="1"/>
  <c r="R17" i="48" a="1"/>
  <c r="R17" i="48" s="1"/>
  <c r="AE17" i="48" a="1"/>
  <c r="AE17" i="48" s="1"/>
  <c r="U17" i="48" a="1"/>
  <c r="U17" i="48" s="1"/>
  <c r="AB17" i="48" a="1"/>
  <c r="AB17" i="48" s="1"/>
  <c r="AC17" i="48" a="1"/>
  <c r="AC17" i="48" s="1"/>
  <c r="AD17" i="48" a="1"/>
  <c r="AD17" i="48" s="1"/>
  <c r="T17" i="48" a="1"/>
  <c r="T17" i="48" s="1"/>
  <c r="S17" i="48" a="1"/>
  <c r="S17" i="48" s="1"/>
  <c r="P17" i="36" a="1"/>
  <c r="P17" i="36" s="1"/>
  <c r="K17" i="36" a="1"/>
  <c r="K17" i="36" s="1"/>
  <c r="AE17" i="36" a="1"/>
  <c r="AE17" i="36" s="1"/>
  <c r="U17" i="36" a="1"/>
  <c r="U17" i="36" s="1"/>
  <c r="N17" i="36" a="1"/>
  <c r="N17" i="36" s="1"/>
  <c r="AD17" i="36" a="1"/>
  <c r="AD17" i="36" s="1"/>
  <c r="I17" i="36" a="1"/>
  <c r="I17" i="36" s="1"/>
  <c r="S17" i="36" a="1"/>
  <c r="S17" i="36" s="1"/>
  <c r="AC17" i="36" a="1"/>
  <c r="AC17" i="36" s="1"/>
  <c r="M17" i="36" a="1"/>
  <c r="M17" i="36" s="1"/>
  <c r="O17" i="36" a="1"/>
  <c r="O17" i="36" s="1"/>
  <c r="T17" i="36" a="1"/>
  <c r="T17" i="36" s="1"/>
  <c r="R17" i="36" a="1"/>
  <c r="R17" i="36" s="1"/>
  <c r="J17" i="36" a="1"/>
  <c r="J17" i="36" s="1"/>
  <c r="AB17" i="36" a="1"/>
  <c r="AB17" i="36" s="1"/>
  <c r="H17" i="36" a="1"/>
  <c r="H17" i="36" s="1"/>
  <c r="H17" i="48" a="1"/>
  <c r="H17" i="48" s="1"/>
  <c r="P17" i="48" a="1"/>
  <c r="P17" i="48" s="1"/>
  <c r="Y17" i="48" a="1"/>
  <c r="Y17" i="48" s="1"/>
  <c r="Z17" i="48" a="1"/>
  <c r="Z17" i="48" s="1"/>
  <c r="O17" i="48" a="1"/>
  <c r="O17" i="48" s="1"/>
  <c r="X17" i="48" a="1"/>
  <c r="X17" i="48" s="1"/>
  <c r="N17" i="48" a="1"/>
  <c r="N17" i="48" s="1"/>
  <c r="G17" i="48" a="1"/>
  <c r="G17" i="48" s="1"/>
  <c r="I17" i="48" a="1"/>
  <c r="I17" i="48" s="1"/>
  <c r="W17" i="48" a="1"/>
  <c r="W17" i="48" s="1"/>
  <c r="Q17" i="48" a="1"/>
  <c r="Q17" i="48" s="1"/>
  <c r="K17" i="48" a="1"/>
  <c r="K17" i="48" s="1"/>
  <c r="M17" i="48" a="1"/>
  <c r="M17" i="48" s="1"/>
  <c r="J17" i="48" a="1"/>
  <c r="J17" i="48" s="1"/>
  <c r="Z17" i="36" a="1"/>
  <c r="Z17" i="36" s="1"/>
  <c r="Y17" i="36" a="1"/>
  <c r="Y17" i="36" s="1"/>
  <c r="G17" i="36" a="1"/>
  <c r="G17" i="36" s="1"/>
  <c r="X17" i="36" a="1"/>
  <c r="X17" i="36" s="1"/>
  <c r="W17" i="36" a="1"/>
  <c r="W17" i="36" s="1"/>
  <c r="K17" i="42" a="1"/>
  <c r="K17" i="42" s="1"/>
  <c r="U17" i="42" a="1"/>
  <c r="U17" i="42" s="1"/>
  <c r="Y17" i="42" a="1"/>
  <c r="Y17" i="42" s="1"/>
  <c r="O17" i="42" a="1"/>
  <c r="O17" i="42" s="1"/>
  <c r="T17" i="42" a="1"/>
  <c r="T17" i="42" s="1"/>
  <c r="R17" i="42" a="1"/>
  <c r="R17" i="42" s="1"/>
  <c r="S17" i="42" a="1"/>
  <c r="S17" i="42" s="1"/>
  <c r="Z17" i="42" a="1"/>
  <c r="Z17" i="42" s="1"/>
  <c r="W17" i="42" a="1"/>
  <c r="W17" i="42" s="1"/>
  <c r="H17" i="42" a="1"/>
  <c r="H17" i="42" s="1"/>
  <c r="P17" i="42" a="1"/>
  <c r="P17" i="42" s="1"/>
  <c r="M17" i="42" a="1"/>
  <c r="M17" i="42" s="1"/>
  <c r="N17" i="42" a="1"/>
  <c r="N17" i="42" s="1"/>
  <c r="X17" i="42" a="1"/>
  <c r="X17" i="42" s="1"/>
  <c r="I17" i="42" a="1"/>
  <c r="I17" i="42" s="1"/>
  <c r="G17" i="42" a="1"/>
  <c r="G17" i="42" s="1"/>
  <c r="J17" i="42" a="1"/>
  <c r="J17" i="42" s="1"/>
  <c r="AF1" i="48" l="1"/>
  <c r="AF1" i="42"/>
  <c r="AF38" i="48" l="1"/>
  <c r="H14" i="23" l="1"/>
  <c r="G14" i="23"/>
  <c r="F14" i="23"/>
  <c r="D14" i="23"/>
  <c r="C14" i="23"/>
  <c r="B14" i="23"/>
  <c r="A14" i="23"/>
  <c r="C9" i="23"/>
  <c r="B9" i="23"/>
  <c r="A9" i="23"/>
  <c r="B5" i="23"/>
  <c r="Q38" i="19" l="1"/>
  <c r="U38" i="19"/>
  <c r="Y38" i="19"/>
  <c r="AC38" i="19"/>
  <c r="AG38" i="19"/>
  <c r="AK38" i="19"/>
  <c r="AJ38" i="19"/>
  <c r="S38" i="19"/>
  <c r="X38" i="19"/>
  <c r="AD38" i="19"/>
  <c r="AI38" i="19"/>
  <c r="O38" i="19"/>
  <c r="T38" i="19"/>
  <c r="Z38" i="19"/>
  <c r="AE38" i="19"/>
  <c r="P38" i="19"/>
  <c r="W38" i="19"/>
  <c r="AH38" i="19"/>
  <c r="AA38" i="19"/>
  <c r="AL38" i="19"/>
  <c r="R38" i="19"/>
  <c r="AB38" i="19"/>
  <c r="AM38" i="19"/>
  <c r="V38" i="19"/>
  <c r="AF38" i="19"/>
  <c r="J46" i="42" l="1"/>
  <c r="J46" i="36"/>
  <c r="L46" i="42"/>
  <c r="L46" i="36"/>
  <c r="Y46" i="42"/>
  <c r="Y46" i="36"/>
  <c r="N46" i="42"/>
  <c r="N46" i="36"/>
  <c r="G46" i="42"/>
  <c r="G46" i="36"/>
  <c r="AE46" i="42"/>
  <c r="AE46" i="36"/>
  <c r="AB46" i="42"/>
  <c r="AB46" i="36"/>
  <c r="Q46" i="42"/>
  <c r="Q46" i="36"/>
  <c r="X46" i="42"/>
  <c r="X46" i="36"/>
  <c r="O46" i="42"/>
  <c r="O46" i="36"/>
  <c r="P46" i="42"/>
  <c r="P46" i="36"/>
  <c r="I46" i="42"/>
  <c r="I46" i="36"/>
  <c r="AD46" i="42"/>
  <c r="AD46" i="36"/>
  <c r="H46" i="42"/>
  <c r="H46" i="36"/>
  <c r="K46" i="42"/>
  <c r="K46" i="36"/>
  <c r="U46" i="42"/>
  <c r="U46" i="36"/>
  <c r="S46" i="42"/>
  <c r="S46" i="36"/>
  <c r="W46" i="42"/>
  <c r="W46" i="36"/>
  <c r="AA46" i="42"/>
  <c r="AA46" i="36"/>
  <c r="T46" i="42"/>
  <c r="T46" i="36"/>
  <c r="Z46" i="42"/>
  <c r="Z46" i="36"/>
  <c r="R46" i="42"/>
  <c r="R46" i="36"/>
  <c r="V46" i="42"/>
  <c r="V46" i="36"/>
  <c r="AC46" i="42"/>
  <c r="AC46" i="36"/>
  <c r="M46" i="42"/>
  <c r="M46" i="36"/>
  <c r="N46" i="48"/>
  <c r="AD46" i="48"/>
  <c r="H46" i="48"/>
  <c r="G46" i="48"/>
  <c r="K46" i="48"/>
  <c r="U46" i="48"/>
  <c r="AE46" i="48"/>
  <c r="AA46" i="48"/>
  <c r="Q46" i="48"/>
  <c r="W46" i="48"/>
  <c r="Z46" i="48"/>
  <c r="M46" i="48"/>
  <c r="S46" i="48"/>
  <c r="AB46" i="48"/>
  <c r="T46" i="48"/>
  <c r="R46" i="48"/>
  <c r="V46" i="48"/>
  <c r="AC46" i="48"/>
  <c r="X46" i="48"/>
  <c r="J46" i="48"/>
  <c r="O46" i="48"/>
  <c r="L46" i="48"/>
  <c r="P46" i="48"/>
  <c r="Y46" i="48"/>
  <c r="I46" i="48"/>
  <c r="AF1" i="36"/>
  <c r="K34" i="19" l="1"/>
  <c r="G13" i="19"/>
  <c r="G14" i="19" l="1"/>
  <c r="K14" i="19" s="1"/>
  <c r="K13" i="19"/>
  <c r="Q37" i="19"/>
  <c r="U37" i="19"/>
  <c r="Y37" i="19"/>
  <c r="AC37" i="19"/>
  <c r="AG37" i="19"/>
  <c r="AK37" i="19"/>
  <c r="O37" i="19"/>
  <c r="W37" i="19"/>
  <c r="S37" i="19"/>
  <c r="AI37" i="19"/>
  <c r="P37" i="19"/>
  <c r="V37" i="19"/>
  <c r="AA37" i="19"/>
  <c r="AF37" i="19"/>
  <c r="AL37" i="19"/>
  <c r="R37" i="19"/>
  <c r="AB37" i="19"/>
  <c r="AH37" i="19"/>
  <c r="AM37" i="19"/>
  <c r="X37" i="19"/>
  <c r="AE37" i="19"/>
  <c r="T37" i="19"/>
  <c r="AJ37" i="19"/>
  <c r="Z37" i="19"/>
  <c r="AD37" i="19"/>
  <c r="AD34" i="19"/>
  <c r="T34" i="19"/>
  <c r="O34" i="19"/>
  <c r="Y34" i="19"/>
  <c r="AI34" i="19"/>
  <c r="G42" i="42" l="1"/>
  <c r="G44" i="42" s="1" a="1"/>
  <c r="G44" i="42" s="1"/>
  <c r="G42" i="36"/>
  <c r="G44" i="36" s="1" a="1"/>
  <c r="G44" i="36" s="1"/>
  <c r="N45" i="42"/>
  <c r="N47" i="42" s="1" a="1"/>
  <c r="N47" i="42" s="1"/>
  <c r="N45" i="36"/>
  <c r="N47" i="36" s="1" a="1"/>
  <c r="N47" i="36" s="1"/>
  <c r="L42" i="42"/>
  <c r="L44" i="42" s="1" a="1"/>
  <c r="L44" i="42" s="1"/>
  <c r="L42" i="36"/>
  <c r="L44" i="36" s="1" a="1"/>
  <c r="L44" i="36" s="1"/>
  <c r="AB45" i="42"/>
  <c r="AB47" i="42" s="1" a="1"/>
  <c r="AB47" i="42" s="1"/>
  <c r="AB45" i="36"/>
  <c r="AB47" i="36" s="1" a="1"/>
  <c r="AB47" i="36" s="1"/>
  <c r="AE45" i="36"/>
  <c r="AE47" i="36" s="1" a="1"/>
  <c r="AE47" i="36" s="1"/>
  <c r="AE45" i="42"/>
  <c r="AE47" i="42" s="1" a="1"/>
  <c r="AE47" i="42" s="1"/>
  <c r="AD45" i="42"/>
  <c r="AD47" i="42" s="1" a="1"/>
  <c r="AD47" i="42" s="1"/>
  <c r="AD45" i="36"/>
  <c r="AD47" i="36" s="1" a="1"/>
  <c r="AD47" i="36" s="1"/>
  <c r="H45" i="42"/>
  <c r="H47" i="42" s="1" a="1"/>
  <c r="H47" i="42" s="1"/>
  <c r="H45" i="36"/>
  <c r="H47" i="36" s="1" a="1"/>
  <c r="H47" i="36" s="1"/>
  <c r="G45" i="42"/>
  <c r="G47" i="42" s="1" a="1"/>
  <c r="G47" i="42" s="1"/>
  <c r="G45" i="36"/>
  <c r="G47" i="36" s="1" a="1"/>
  <c r="G47" i="36" s="1"/>
  <c r="Q45" i="42"/>
  <c r="Q47" i="42" s="1" a="1"/>
  <c r="Q47" i="42" s="1"/>
  <c r="Q45" i="36"/>
  <c r="Q47" i="36" s="1" a="1"/>
  <c r="Q47" i="36" s="1"/>
  <c r="P45" i="42"/>
  <c r="P47" i="42" s="1" a="1"/>
  <c r="P47" i="42" s="1"/>
  <c r="P45" i="36"/>
  <c r="P47" i="36" s="1" a="1"/>
  <c r="P47" i="36" s="1"/>
  <c r="O45" i="42"/>
  <c r="O47" i="42" s="1" a="1"/>
  <c r="O47" i="42" s="1"/>
  <c r="O45" i="36"/>
  <c r="O47" i="36" s="1" a="1"/>
  <c r="O47" i="36" s="1"/>
  <c r="AA42" i="42"/>
  <c r="AA44" i="42" s="1" a="1"/>
  <c r="AA44" i="42" s="1"/>
  <c r="AA42" i="36"/>
  <c r="AA44" i="36" s="1" a="1"/>
  <c r="AA44" i="36" s="1"/>
  <c r="L45" i="42"/>
  <c r="L47" i="42" s="1" a="1"/>
  <c r="L47" i="42" s="1"/>
  <c r="L45" i="36"/>
  <c r="L47" i="36" s="1" a="1"/>
  <c r="L47" i="36" s="1"/>
  <c r="Z45" i="42"/>
  <c r="Z47" i="42" s="1" a="1"/>
  <c r="Z47" i="42" s="1"/>
  <c r="Z45" i="36"/>
  <c r="Z47" i="36" s="1" a="1"/>
  <c r="Z47" i="36" s="1"/>
  <c r="X45" i="42"/>
  <c r="X47" i="42" s="1" a="1"/>
  <c r="X47" i="42" s="1"/>
  <c r="X45" i="36"/>
  <c r="X47" i="36" s="1" a="1"/>
  <c r="X47" i="36" s="1"/>
  <c r="AA45" i="42"/>
  <c r="AA47" i="42" s="1" a="1"/>
  <c r="AA47" i="42" s="1"/>
  <c r="AA45" i="36"/>
  <c r="AA47" i="36" s="1" a="1"/>
  <c r="AA47" i="36" s="1"/>
  <c r="AC45" i="42"/>
  <c r="AC47" i="42" s="1" a="1"/>
  <c r="AC47" i="42" s="1"/>
  <c r="AC45" i="36"/>
  <c r="AC47" i="36" s="1" a="1"/>
  <c r="AC47" i="36" s="1"/>
  <c r="M45" i="42"/>
  <c r="M47" i="42" s="1" a="1"/>
  <c r="M47" i="42" s="1"/>
  <c r="M45" i="36"/>
  <c r="M47" i="36" s="1" a="1"/>
  <c r="M47" i="36" s="1"/>
  <c r="R45" i="42"/>
  <c r="R47" i="42" s="1" a="1"/>
  <c r="R47" i="42" s="1"/>
  <c r="R45" i="36"/>
  <c r="R47" i="36" s="1" a="1"/>
  <c r="R47" i="36" s="1"/>
  <c r="J45" i="42"/>
  <c r="J47" i="42" s="1" a="1"/>
  <c r="J47" i="42" s="1"/>
  <c r="J45" i="36"/>
  <c r="J47" i="36" s="1" a="1"/>
  <c r="J47" i="36" s="1"/>
  <c r="U45" i="42"/>
  <c r="U47" i="42" s="1" a="1"/>
  <c r="U47" i="42" s="1"/>
  <c r="U45" i="36"/>
  <c r="U47" i="36" s="1" a="1"/>
  <c r="U47" i="36" s="1"/>
  <c r="V42" i="42"/>
  <c r="V44" i="42" s="1" a="1"/>
  <c r="V44" i="42" s="1"/>
  <c r="V42" i="36"/>
  <c r="V44" i="36" s="1" a="1"/>
  <c r="V44" i="36" s="1"/>
  <c r="Q42" i="42"/>
  <c r="Q44" i="42" s="1" a="1"/>
  <c r="Q44" i="42" s="1"/>
  <c r="Q42" i="36"/>
  <c r="Q44" i="36" s="1" a="1"/>
  <c r="Q44" i="36" s="1"/>
  <c r="V45" i="42"/>
  <c r="V47" i="42" s="1" a="1"/>
  <c r="V47" i="42" s="1"/>
  <c r="V45" i="36"/>
  <c r="V47" i="36" s="1" a="1"/>
  <c r="V47" i="36" s="1"/>
  <c r="W45" i="42"/>
  <c r="W47" i="42" s="1" a="1"/>
  <c r="W47" i="42" s="1"/>
  <c r="W45" i="36"/>
  <c r="W47" i="36" s="1" a="1"/>
  <c r="W47" i="36" s="1"/>
  <c r="T45" i="42"/>
  <c r="T47" i="42" s="1" a="1"/>
  <c r="T47" i="42" s="1"/>
  <c r="T45" i="36"/>
  <c r="T47" i="36" s="1" a="1"/>
  <c r="T47" i="36" s="1"/>
  <c r="S45" i="42"/>
  <c r="S47" i="42" s="1" a="1"/>
  <c r="S47" i="42" s="1"/>
  <c r="S45" i="36"/>
  <c r="S47" i="36" s="1" a="1"/>
  <c r="S47" i="36" s="1"/>
  <c r="K45" i="42"/>
  <c r="K47" i="42" s="1" a="1"/>
  <c r="K47" i="42" s="1"/>
  <c r="K45" i="36"/>
  <c r="K47" i="36" s="1" a="1"/>
  <c r="K47" i="36" s="1"/>
  <c r="Y45" i="42"/>
  <c r="Y47" i="42" s="1" a="1"/>
  <c r="Y47" i="42" s="1"/>
  <c r="Y45" i="36"/>
  <c r="Y47" i="36" s="1" a="1"/>
  <c r="Y47" i="36" s="1"/>
  <c r="I45" i="42"/>
  <c r="I47" i="42" s="1" a="1"/>
  <c r="I47" i="42" s="1"/>
  <c r="I45" i="36"/>
  <c r="I47" i="36" s="1" a="1"/>
  <c r="I47" i="36" s="1"/>
  <c r="G42" i="48"/>
  <c r="G44" i="48" s="1" a="1"/>
  <c r="G44" i="48" s="1"/>
  <c r="R45" i="48"/>
  <c r="R47" i="48" s="1" a="1"/>
  <c r="R47" i="48" s="1"/>
  <c r="P45" i="48"/>
  <c r="P47" i="48" s="1" a="1"/>
  <c r="P47" i="48" s="1"/>
  <c r="J45" i="48"/>
  <c r="J47" i="48" s="1" a="1"/>
  <c r="J47" i="48" s="1"/>
  <c r="N45" i="48"/>
  <c r="N47" i="48" s="1" a="1"/>
  <c r="N47" i="48" s="1"/>
  <c r="O45" i="48"/>
  <c r="O47" i="48" s="1" a="1"/>
  <c r="O47" i="48" s="1"/>
  <c r="U45" i="48"/>
  <c r="U47" i="48" s="1" a="1"/>
  <c r="U47" i="48" s="1"/>
  <c r="AB45" i="48"/>
  <c r="AB47" i="48" s="1" a="1"/>
  <c r="AB47" i="48" s="1"/>
  <c r="AD45" i="48"/>
  <c r="AD47" i="48" s="1" a="1"/>
  <c r="AD47" i="48" s="1"/>
  <c r="G45" i="48"/>
  <c r="G47" i="48" s="1" a="1"/>
  <c r="G47" i="48" s="1"/>
  <c r="Q45" i="48"/>
  <c r="Q47" i="48" s="1" a="1"/>
  <c r="Q47" i="48" s="1"/>
  <c r="AE45" i="48"/>
  <c r="AE47" i="48" s="1" a="1"/>
  <c r="AE47" i="48" s="1"/>
  <c r="AA42" i="48"/>
  <c r="AA44" i="48" s="1" a="1"/>
  <c r="AA44" i="48" s="1"/>
  <c r="L45" i="48"/>
  <c r="L47" i="48" s="1" a="1"/>
  <c r="L47" i="48" s="1"/>
  <c r="Z45" i="48"/>
  <c r="Z47" i="48" s="1" a="1"/>
  <c r="Z47" i="48" s="1"/>
  <c r="X45" i="48"/>
  <c r="X47" i="48" s="1" a="1"/>
  <c r="X47" i="48" s="1"/>
  <c r="AA45" i="48"/>
  <c r="AA47" i="48" s="1" a="1"/>
  <c r="AA47" i="48" s="1"/>
  <c r="AC45" i="48"/>
  <c r="AC47" i="48" s="1" a="1"/>
  <c r="AC47" i="48" s="1"/>
  <c r="M45" i="48"/>
  <c r="M47" i="48" s="1" a="1"/>
  <c r="M47" i="48" s="1"/>
  <c r="L42" i="48"/>
  <c r="L44" i="48" s="1" a="1"/>
  <c r="L44" i="48" s="1"/>
  <c r="H45" i="48"/>
  <c r="H47" i="48" s="1" a="1"/>
  <c r="H47" i="48" s="1"/>
  <c r="V42" i="48"/>
  <c r="V44" i="48" s="1" a="1"/>
  <c r="V44" i="48" s="1"/>
  <c r="Q42" i="48"/>
  <c r="Q44" i="48" s="1" a="1"/>
  <c r="Q44" i="48" s="1"/>
  <c r="V45" i="48"/>
  <c r="V47" i="48" s="1" a="1"/>
  <c r="V47" i="48" s="1"/>
  <c r="W45" i="48"/>
  <c r="W47" i="48" s="1" a="1"/>
  <c r="W47" i="48" s="1"/>
  <c r="T45" i="48"/>
  <c r="T47" i="48" s="1" a="1"/>
  <c r="T47" i="48" s="1"/>
  <c r="S45" i="48"/>
  <c r="S47" i="48" s="1" a="1"/>
  <c r="S47" i="48" s="1"/>
  <c r="K45" i="48"/>
  <c r="K47" i="48" s="1" a="1"/>
  <c r="K47" i="48" s="1"/>
  <c r="Y45" i="48"/>
  <c r="Y47" i="48" s="1" a="1"/>
  <c r="Y47" i="48" s="1"/>
  <c r="I45" i="48"/>
  <c r="I47" i="48" s="1" a="1"/>
  <c r="I47" i="48" s="1"/>
  <c r="G11" i="19"/>
  <c r="K11" i="19" s="1"/>
  <c r="G9" i="19"/>
  <c r="K9" i="19" s="1"/>
  <c r="G8" i="19"/>
  <c r="AF44" i="36" l="1"/>
  <c r="AF44" i="48"/>
  <c r="G89" i="48" s="1"/>
  <c r="AF44" i="42"/>
  <c r="AF47" i="36"/>
  <c r="AF47" i="48"/>
  <c r="G90" i="48" s="1"/>
  <c r="AF47" i="42"/>
  <c r="O23" i="19"/>
  <c r="G91" i="48" l="1"/>
  <c r="G74" i="48"/>
  <c r="G73" i="48"/>
  <c r="AF48" i="42"/>
  <c r="G90" i="42"/>
  <c r="G74" i="42"/>
  <c r="G89" i="42"/>
  <c r="G73" i="42"/>
  <c r="G90" i="36"/>
  <c r="G74" i="36"/>
  <c r="G89" i="36"/>
  <c r="G73" i="36"/>
  <c r="AF48" i="48"/>
  <c r="AF48" i="36"/>
  <c r="G28" i="42"/>
  <c r="G28" i="36"/>
  <c r="P23" i="19"/>
  <c r="G28" i="48"/>
  <c r="G91" i="42" l="1"/>
  <c r="G91" i="36"/>
  <c r="H28" i="42"/>
  <c r="H28" i="36"/>
  <c r="Q23" i="19"/>
  <c r="H28" i="48"/>
  <c r="I28" i="42" l="1"/>
  <c r="I28" i="36"/>
  <c r="R23" i="19"/>
  <c r="I28" i="48"/>
  <c r="O26" i="19"/>
  <c r="J28" i="42" l="1"/>
  <c r="J28" i="36"/>
  <c r="G31" i="42"/>
  <c r="G31" i="36"/>
  <c r="G31" i="48"/>
  <c r="S23" i="19"/>
  <c r="J28" i="48"/>
  <c r="P26" i="19"/>
  <c r="K28" i="36" l="1"/>
  <c r="K28" i="42"/>
  <c r="H31" i="42"/>
  <c r="H31" i="36"/>
  <c r="H31" i="48"/>
  <c r="T23" i="19"/>
  <c r="K28" i="48"/>
  <c r="Q26" i="19"/>
  <c r="M17" i="31"/>
  <c r="L3" i="31"/>
  <c r="L1" i="31"/>
  <c r="L28" i="42" l="1"/>
  <c r="L28" i="36"/>
  <c r="I31" i="42"/>
  <c r="I31" i="36"/>
  <c r="I31" i="48"/>
  <c r="L28" i="48"/>
  <c r="U23" i="19"/>
  <c r="R26" i="19"/>
  <c r="O25" i="19"/>
  <c r="M28" i="42" l="1"/>
  <c r="M28" i="36"/>
  <c r="G30" i="42"/>
  <c r="G30" i="36"/>
  <c r="J31" i="42"/>
  <c r="J31" i="36"/>
  <c r="P25" i="19"/>
  <c r="G30" i="48"/>
  <c r="J31" i="48"/>
  <c r="V23" i="19"/>
  <c r="M28" i="48"/>
  <c r="S26" i="19"/>
  <c r="N28" i="42" l="1"/>
  <c r="N28" i="36"/>
  <c r="K31" i="42"/>
  <c r="K31" i="36"/>
  <c r="H30" i="42"/>
  <c r="H30" i="36"/>
  <c r="K31" i="48"/>
  <c r="W23" i="19"/>
  <c r="N28" i="48"/>
  <c r="Q25" i="19"/>
  <c r="H30" i="48"/>
  <c r="T26" i="19"/>
  <c r="O28" i="36" l="1"/>
  <c r="O28" i="42"/>
  <c r="I30" i="42"/>
  <c r="I30" i="36"/>
  <c r="L31" i="42"/>
  <c r="L31" i="36"/>
  <c r="L31" i="48"/>
  <c r="R25" i="19"/>
  <c r="I30" i="48"/>
  <c r="X23" i="19"/>
  <c r="O28" i="48"/>
  <c r="U26" i="19"/>
  <c r="P28" i="42" l="1"/>
  <c r="P28" i="36"/>
  <c r="J30" i="42"/>
  <c r="J30" i="36"/>
  <c r="M31" i="36"/>
  <c r="M31" i="42"/>
  <c r="M31" i="48"/>
  <c r="Y23" i="19"/>
  <c r="P28" i="48"/>
  <c r="S25" i="19"/>
  <c r="J30" i="48"/>
  <c r="V26" i="19"/>
  <c r="AM31" i="19"/>
  <c r="AI31" i="19"/>
  <c r="AJ31" i="19"/>
  <c r="AK31" i="19"/>
  <c r="AL31" i="19"/>
  <c r="R31" i="19"/>
  <c r="V31" i="19"/>
  <c r="Z31" i="19"/>
  <c r="AD31" i="19"/>
  <c r="AH31" i="19"/>
  <c r="S31" i="19"/>
  <c r="W31" i="19"/>
  <c r="AA31" i="19"/>
  <c r="AE31" i="19"/>
  <c r="P31" i="19"/>
  <c r="T31" i="19"/>
  <c r="X31" i="19"/>
  <c r="AB31" i="19"/>
  <c r="AF31" i="19"/>
  <c r="Q31" i="19"/>
  <c r="AG31" i="19"/>
  <c r="U31" i="19"/>
  <c r="Y31" i="19"/>
  <c r="AC31" i="19"/>
  <c r="K8" i="19"/>
  <c r="O8" i="19" s="1"/>
  <c r="O4" i="19"/>
  <c r="O13" i="19"/>
  <c r="O11" i="19"/>
  <c r="P4" i="19" l="1"/>
  <c r="Q4" i="19" s="1"/>
  <c r="R4" i="19" s="1"/>
  <c r="S4" i="19" s="1"/>
  <c r="T4" i="19" s="1"/>
  <c r="U4" i="19" s="1"/>
  <c r="G9" i="42"/>
  <c r="G9" i="36"/>
  <c r="G16" i="42"/>
  <c r="G16" i="36"/>
  <c r="G13" i="42"/>
  <c r="G13" i="36"/>
  <c r="G18" i="36"/>
  <c r="G18" i="42"/>
  <c r="Q28" i="42"/>
  <c r="Q28" i="36"/>
  <c r="H36" i="42"/>
  <c r="H36" i="36"/>
  <c r="O36" i="36"/>
  <c r="O36" i="42"/>
  <c r="R36" i="36"/>
  <c r="R36" i="42"/>
  <c r="AC36" i="42"/>
  <c r="AC36" i="36"/>
  <c r="N31" i="42"/>
  <c r="N31" i="36"/>
  <c r="M36" i="42"/>
  <c r="M36" i="36"/>
  <c r="T36" i="42"/>
  <c r="T36" i="36"/>
  <c r="G36" i="36"/>
  <c r="G36" i="42"/>
  <c r="K36" i="42"/>
  <c r="K36" i="36"/>
  <c r="N36" i="42"/>
  <c r="N36" i="36"/>
  <c r="AB36" i="42"/>
  <c r="AB36" i="36"/>
  <c r="X36" i="42"/>
  <c r="X36" i="36"/>
  <c r="Y36" i="36"/>
  <c r="Y36" i="42"/>
  <c r="W36" i="36"/>
  <c r="W36" i="42"/>
  <c r="J36" i="42"/>
  <c r="J36" i="36"/>
  <c r="AA36" i="42"/>
  <c r="AA36" i="36"/>
  <c r="K30" i="36"/>
  <c r="K30" i="42"/>
  <c r="Q36" i="42"/>
  <c r="Q36" i="36"/>
  <c r="P36" i="42"/>
  <c r="P36" i="36"/>
  <c r="Z36" i="42"/>
  <c r="Z36" i="36"/>
  <c r="U36" i="42"/>
  <c r="U36" i="36"/>
  <c r="I36" i="36"/>
  <c r="I36" i="42"/>
  <c r="L36" i="42"/>
  <c r="L36" i="36"/>
  <c r="S36" i="36"/>
  <c r="S36" i="42"/>
  <c r="V36" i="42"/>
  <c r="V36" i="36"/>
  <c r="AD36" i="36"/>
  <c r="AD36" i="42"/>
  <c r="AE36" i="36"/>
  <c r="AE36" i="42"/>
  <c r="G9" i="48"/>
  <c r="X36" i="48"/>
  <c r="H36" i="48"/>
  <c r="O36" i="48"/>
  <c r="R36" i="48"/>
  <c r="AC36" i="48"/>
  <c r="N31" i="48"/>
  <c r="Q36" i="48"/>
  <c r="M36" i="48"/>
  <c r="T36" i="48"/>
  <c r="G36" i="48"/>
  <c r="K36" i="48"/>
  <c r="N36" i="48"/>
  <c r="AB36" i="48"/>
  <c r="P8" i="19"/>
  <c r="G13" i="48"/>
  <c r="P36" i="48"/>
  <c r="W36" i="48"/>
  <c r="J36" i="48"/>
  <c r="AA36" i="48"/>
  <c r="T25" i="19"/>
  <c r="K30" i="48"/>
  <c r="P11" i="19"/>
  <c r="G16" i="48"/>
  <c r="Y36" i="48"/>
  <c r="Z36" i="48"/>
  <c r="P13" i="19"/>
  <c r="G18" i="48"/>
  <c r="U36" i="48"/>
  <c r="I36" i="48"/>
  <c r="L36" i="48"/>
  <c r="S36" i="48"/>
  <c r="V36" i="48"/>
  <c r="AD36" i="48"/>
  <c r="AE36" i="48"/>
  <c r="Q28" i="48"/>
  <c r="Z23" i="19"/>
  <c r="W26" i="19"/>
  <c r="H9" i="42" l="1"/>
  <c r="H9" i="36"/>
  <c r="H18" i="42"/>
  <c r="H18" i="36"/>
  <c r="H16" i="42"/>
  <c r="H16" i="36"/>
  <c r="R28" i="42"/>
  <c r="R28" i="36"/>
  <c r="H13" i="42"/>
  <c r="H13" i="36"/>
  <c r="O31" i="42"/>
  <c r="O31" i="36"/>
  <c r="L30" i="36"/>
  <c r="L30" i="42"/>
  <c r="O31" i="48"/>
  <c r="Q11" i="19"/>
  <c r="H16" i="48"/>
  <c r="U25" i="19"/>
  <c r="L30" i="48"/>
  <c r="AA23" i="19"/>
  <c r="R28" i="48"/>
  <c r="Q8" i="19"/>
  <c r="H13" i="48"/>
  <c r="Q13" i="19"/>
  <c r="H18" i="48"/>
  <c r="H9" i="48"/>
  <c r="X26" i="19"/>
  <c r="S28" i="36" l="1"/>
  <c r="S28" i="42"/>
  <c r="I16" i="42"/>
  <c r="I16" i="36"/>
  <c r="I18" i="42"/>
  <c r="I18" i="36"/>
  <c r="I13" i="42"/>
  <c r="I13" i="36"/>
  <c r="I9" i="42"/>
  <c r="I9" i="36"/>
  <c r="P31" i="42"/>
  <c r="P31" i="36"/>
  <c r="M30" i="42"/>
  <c r="M30" i="36"/>
  <c r="P31" i="48"/>
  <c r="R8" i="19"/>
  <c r="I13" i="48"/>
  <c r="AB23" i="19"/>
  <c r="S28" i="48"/>
  <c r="I9" i="48"/>
  <c r="V25" i="19"/>
  <c r="M30" i="48"/>
  <c r="R13" i="19"/>
  <c r="I18" i="48"/>
  <c r="R11" i="19"/>
  <c r="I16" i="48"/>
  <c r="Y26" i="19"/>
  <c r="O27" i="19"/>
  <c r="O18" i="19"/>
  <c r="O17" i="19"/>
  <c r="O16" i="19"/>
  <c r="O15" i="19"/>
  <c r="O14" i="19"/>
  <c r="O9" i="19"/>
  <c r="O5" i="19"/>
  <c r="O28" i="19"/>
  <c r="O19" i="19"/>
  <c r="O20" i="19"/>
  <c r="O21" i="19"/>
  <c r="O22" i="19"/>
  <c r="K6" i="19"/>
  <c r="O6" i="19" s="1"/>
  <c r="G25" i="42" l="1"/>
  <c r="G25" i="36"/>
  <c r="G21" i="42"/>
  <c r="G21" i="36"/>
  <c r="G33" i="42"/>
  <c r="G33" i="36"/>
  <c r="G10" i="42"/>
  <c r="G10" i="36"/>
  <c r="G11" i="42"/>
  <c r="G11" i="36"/>
  <c r="G24" i="42"/>
  <c r="G24" i="36"/>
  <c r="G14" i="42"/>
  <c r="G15" i="42" s="1" a="1"/>
  <c r="G15" i="42" s="1"/>
  <c r="G14" i="36"/>
  <c r="G15" i="36" s="1" a="1"/>
  <c r="G15" i="36" s="1"/>
  <c r="G22" i="42"/>
  <c r="G22" i="36"/>
  <c r="G26" i="36"/>
  <c r="G26" i="42"/>
  <c r="G32" i="42"/>
  <c r="G32" i="36"/>
  <c r="G34" i="36" s="1" a="1"/>
  <c r="G34" i="36" s="1"/>
  <c r="G27" i="42"/>
  <c r="G27" i="36"/>
  <c r="G19" i="42"/>
  <c r="G19" i="36"/>
  <c r="G23" i="42"/>
  <c r="G23" i="36"/>
  <c r="G20" i="42"/>
  <c r="G20" i="36"/>
  <c r="J18" i="42"/>
  <c r="J18" i="36"/>
  <c r="J13" i="42"/>
  <c r="J13" i="36"/>
  <c r="J9" i="36"/>
  <c r="J9" i="42"/>
  <c r="J16" i="36"/>
  <c r="J16" i="42"/>
  <c r="T28" i="42"/>
  <c r="T28" i="36"/>
  <c r="Q31" i="36"/>
  <c r="Q31" i="42"/>
  <c r="N30" i="42"/>
  <c r="N30" i="36"/>
  <c r="G33" i="48"/>
  <c r="P15" i="19"/>
  <c r="G20" i="48"/>
  <c r="G32" i="48"/>
  <c r="N30" i="48"/>
  <c r="W25" i="19"/>
  <c r="P16" i="19"/>
  <c r="G21" i="48"/>
  <c r="Q31" i="48"/>
  <c r="J9" i="48"/>
  <c r="P21" i="19"/>
  <c r="G26" i="48"/>
  <c r="P5" i="19"/>
  <c r="G10" i="48"/>
  <c r="P19" i="19"/>
  <c r="G24" i="48"/>
  <c r="P9" i="19"/>
  <c r="G14" i="48"/>
  <c r="G15" i="48" s="1" a="1"/>
  <c r="G15" i="48" s="1"/>
  <c r="P17" i="19"/>
  <c r="G22" i="48"/>
  <c r="S11" i="19"/>
  <c r="J16" i="48"/>
  <c r="AC23" i="19"/>
  <c r="T28" i="48"/>
  <c r="P20" i="19"/>
  <c r="G25" i="48"/>
  <c r="P6" i="19"/>
  <c r="G11" i="48"/>
  <c r="P22" i="19"/>
  <c r="G27" i="48"/>
  <c r="P14" i="19"/>
  <c r="G19" i="48"/>
  <c r="P18" i="19"/>
  <c r="G23" i="48"/>
  <c r="S13" i="19"/>
  <c r="J18" i="48"/>
  <c r="S8" i="19"/>
  <c r="J13" i="48"/>
  <c r="P28" i="19"/>
  <c r="P27" i="19"/>
  <c r="Z26" i="19"/>
  <c r="AK32" i="19"/>
  <c r="AL32" i="19"/>
  <c r="AM32" i="19"/>
  <c r="AI32" i="19"/>
  <c r="AJ32" i="19"/>
  <c r="R32" i="19"/>
  <c r="V32" i="19"/>
  <c r="Z32" i="19"/>
  <c r="AD32" i="19"/>
  <c r="AH32" i="19"/>
  <c r="S32" i="19"/>
  <c r="W32" i="19"/>
  <c r="AA32" i="19"/>
  <c r="AE32" i="19"/>
  <c r="P32" i="19"/>
  <c r="T32" i="19"/>
  <c r="X32" i="19"/>
  <c r="AB32" i="19"/>
  <c r="AF32" i="19"/>
  <c r="O32" i="19"/>
  <c r="Y32" i="19"/>
  <c r="AC32" i="19"/>
  <c r="Q32" i="19"/>
  <c r="AG32" i="19"/>
  <c r="U32" i="19"/>
  <c r="J11" i="25"/>
  <c r="F11" i="25"/>
  <c r="D11" i="25"/>
  <c r="J8" i="25"/>
  <c r="F8" i="25"/>
  <c r="D8" i="25"/>
  <c r="E45" i="24"/>
  <c r="E39" i="24"/>
  <c r="E30" i="24"/>
  <c r="C19" i="23"/>
  <c r="D19" i="23" s="1"/>
  <c r="E19" i="23" s="1"/>
  <c r="F19" i="23" s="1"/>
  <c r="G34" i="42" l="1" a="1"/>
  <c r="G34" i="42" s="1"/>
  <c r="G29" i="48" a="1"/>
  <c r="G29" i="48" s="1"/>
  <c r="G29" i="36" a="1"/>
  <c r="G29" i="36" s="1"/>
  <c r="G12" i="36" a="1"/>
  <c r="G12" i="36" s="1"/>
  <c r="G34" i="48" a="1"/>
  <c r="G34" i="48" s="1"/>
  <c r="G29" i="42" a="1"/>
  <c r="G29" i="42" s="1"/>
  <c r="G12" i="48" a="1"/>
  <c r="G12" i="48" s="1"/>
  <c r="G12" i="42" a="1"/>
  <c r="G12" i="42" s="1"/>
  <c r="H19" i="42"/>
  <c r="H19" i="36"/>
  <c r="H11" i="42"/>
  <c r="H11" i="36"/>
  <c r="U28" i="42"/>
  <c r="U28" i="36"/>
  <c r="H22" i="42"/>
  <c r="H22" i="36"/>
  <c r="H24" i="42"/>
  <c r="H24" i="36"/>
  <c r="H26" i="42"/>
  <c r="H26" i="36"/>
  <c r="K18" i="42"/>
  <c r="K18" i="36"/>
  <c r="K9" i="36"/>
  <c r="K9" i="42"/>
  <c r="H21" i="42"/>
  <c r="H21" i="36"/>
  <c r="K13" i="36"/>
  <c r="K13" i="42"/>
  <c r="H27" i="42"/>
  <c r="H27" i="36"/>
  <c r="K16" i="42"/>
  <c r="K16" i="36"/>
  <c r="H10" i="42"/>
  <c r="H10" i="36"/>
  <c r="H20" i="42"/>
  <c r="H20" i="36"/>
  <c r="H23" i="42"/>
  <c r="H23" i="36"/>
  <c r="H25" i="42"/>
  <c r="H25" i="36"/>
  <c r="H14" i="42"/>
  <c r="H15" i="42" s="1" a="1"/>
  <c r="H15" i="42" s="1"/>
  <c r="H14" i="36"/>
  <c r="H15" i="36" s="1" a="1"/>
  <c r="H15" i="36" s="1"/>
  <c r="L37" i="42"/>
  <c r="L39" i="42" s="1" a="1"/>
  <c r="L39" i="42" s="1"/>
  <c r="L37" i="36"/>
  <c r="L39" i="36" s="1" a="1"/>
  <c r="L39" i="36" s="1"/>
  <c r="O37" i="36"/>
  <c r="O39" i="36" s="1" a="1"/>
  <c r="O39" i="36" s="1"/>
  <c r="O37" i="42"/>
  <c r="O39" i="42" s="1" a="1"/>
  <c r="O39" i="42" s="1"/>
  <c r="R37" i="42"/>
  <c r="R39" i="42" s="1" a="1"/>
  <c r="R39" i="42" s="1"/>
  <c r="R37" i="36"/>
  <c r="R39" i="36" s="1" a="1"/>
  <c r="R39" i="36" s="1"/>
  <c r="AA37" i="42"/>
  <c r="AA39" i="42" s="1" a="1"/>
  <c r="AA39" i="42" s="1"/>
  <c r="AA37" i="36"/>
  <c r="AA39" i="36" s="1" a="1"/>
  <c r="AA39" i="36" s="1"/>
  <c r="R31" i="36"/>
  <c r="R31" i="42"/>
  <c r="O30" i="42"/>
  <c r="O30" i="36"/>
  <c r="X37" i="36"/>
  <c r="X39" i="36" s="1" a="1"/>
  <c r="X39" i="36" s="1"/>
  <c r="X37" i="42"/>
  <c r="X39" i="42" s="1" a="1"/>
  <c r="X39" i="42" s="1"/>
  <c r="H37" i="36"/>
  <c r="H39" i="36" s="1" a="1"/>
  <c r="H39" i="36" s="1"/>
  <c r="H37" i="42"/>
  <c r="H39" i="42" s="1" a="1"/>
  <c r="H39" i="42" s="1"/>
  <c r="K37" i="42"/>
  <c r="K39" i="42" s="1" a="1"/>
  <c r="K39" i="42" s="1"/>
  <c r="K37" i="36"/>
  <c r="K39" i="36" s="1" a="1"/>
  <c r="K39" i="36" s="1"/>
  <c r="N37" i="42"/>
  <c r="N39" i="42" s="1" a="1"/>
  <c r="N39" i="42" s="1"/>
  <c r="N37" i="36"/>
  <c r="N39" i="36" s="1" a="1"/>
  <c r="N39" i="36" s="1"/>
  <c r="AE37" i="36"/>
  <c r="AE39" i="36" s="1" a="1"/>
  <c r="AE39" i="36" s="1"/>
  <c r="AE37" i="42"/>
  <c r="AE39" i="42" s="1" a="1"/>
  <c r="AE39" i="42" s="1"/>
  <c r="H32" i="42"/>
  <c r="H32" i="36"/>
  <c r="Y37" i="36"/>
  <c r="Y39" i="36" s="1" a="1"/>
  <c r="Y39" i="36" s="1"/>
  <c r="Y37" i="42"/>
  <c r="Y39" i="42" s="1" a="1"/>
  <c r="Y39" i="42" s="1"/>
  <c r="I37" i="36"/>
  <c r="I39" i="36" s="1" a="1"/>
  <c r="I39" i="36" s="1"/>
  <c r="I37" i="42"/>
  <c r="I39" i="42" s="1" a="1"/>
  <c r="I39" i="42" s="1"/>
  <c r="T37" i="42"/>
  <c r="T39" i="42" s="1" a="1"/>
  <c r="T39" i="42" s="1"/>
  <c r="T37" i="36"/>
  <c r="T39" i="36" s="1" a="1"/>
  <c r="T39" i="36" s="1"/>
  <c r="Z37" i="42"/>
  <c r="Z39" i="42" s="1" a="1"/>
  <c r="Z39" i="42" s="1"/>
  <c r="Z37" i="36"/>
  <c r="Z39" i="36" s="1" a="1"/>
  <c r="Z39" i="36" s="1"/>
  <c r="AD37" i="42"/>
  <c r="AD39" i="42" s="1" a="1"/>
  <c r="AD39" i="42" s="1"/>
  <c r="AD37" i="36"/>
  <c r="AD39" i="36" s="1" a="1"/>
  <c r="AD39" i="36" s="1"/>
  <c r="H33" i="36"/>
  <c r="H33" i="42"/>
  <c r="G37" i="42"/>
  <c r="G39" i="42" s="1" a="1"/>
  <c r="G39" i="42" s="1"/>
  <c r="G37" i="36"/>
  <c r="G39" i="36" s="1" a="1"/>
  <c r="G39" i="36" s="1"/>
  <c r="U37" i="42"/>
  <c r="U39" i="42" s="1" a="1"/>
  <c r="U39" i="42" s="1"/>
  <c r="U37" i="36"/>
  <c r="U39" i="36" s="1" a="1"/>
  <c r="U39" i="36" s="1"/>
  <c r="W37" i="36"/>
  <c r="W39" i="36" s="1" a="1"/>
  <c r="W39" i="36" s="1"/>
  <c r="W37" i="42"/>
  <c r="W39" i="42" s="1" a="1"/>
  <c r="W39" i="42" s="1"/>
  <c r="J37" i="42"/>
  <c r="J39" i="42" s="1" a="1"/>
  <c r="J39" i="42" s="1"/>
  <c r="J37" i="36"/>
  <c r="J39" i="36" s="1" a="1"/>
  <c r="J39" i="36" s="1"/>
  <c r="M37" i="36"/>
  <c r="M39" i="36" s="1" a="1"/>
  <c r="M39" i="36" s="1"/>
  <c r="M37" i="42"/>
  <c r="M39" i="42" s="1" a="1"/>
  <c r="M39" i="42" s="1"/>
  <c r="Q37" i="36"/>
  <c r="Q39" i="36" s="1" a="1"/>
  <c r="Q39" i="36" s="1"/>
  <c r="Q37" i="42"/>
  <c r="Q39" i="42" s="1" a="1"/>
  <c r="Q39" i="42" s="1"/>
  <c r="P37" i="42"/>
  <c r="P39" i="42" s="1" a="1"/>
  <c r="P39" i="42" s="1"/>
  <c r="P37" i="36"/>
  <c r="P39" i="36" s="1" a="1"/>
  <c r="P39" i="36" s="1"/>
  <c r="S37" i="42"/>
  <c r="S39" i="42" s="1" a="1"/>
  <c r="S39" i="42" s="1"/>
  <c r="S37" i="36"/>
  <c r="S39" i="36" s="1" a="1"/>
  <c r="S39" i="36" s="1"/>
  <c r="V37" i="42"/>
  <c r="V39" i="42" s="1" a="1"/>
  <c r="V39" i="42" s="1"/>
  <c r="V37" i="36"/>
  <c r="V39" i="36" s="1" a="1"/>
  <c r="V39" i="36" s="1"/>
  <c r="AB37" i="42"/>
  <c r="AB39" i="42" s="1" a="1"/>
  <c r="AB39" i="42" s="1"/>
  <c r="AB37" i="36"/>
  <c r="AB39" i="36" s="1" a="1"/>
  <c r="AB39" i="36" s="1"/>
  <c r="AC37" i="36"/>
  <c r="AC39" i="36" s="1" a="1"/>
  <c r="AC39" i="36" s="1"/>
  <c r="AC37" i="42"/>
  <c r="AC39" i="42" s="1" a="1"/>
  <c r="AC39" i="42" s="1"/>
  <c r="T37" i="48"/>
  <c r="T39" i="48" s="1" a="1"/>
  <c r="T39" i="48" s="1"/>
  <c r="S37" i="48"/>
  <c r="S39" i="48" s="1" a="1"/>
  <c r="S39" i="48" s="1"/>
  <c r="Y37" i="48"/>
  <c r="Y39" i="48" s="1" a="1"/>
  <c r="Y39" i="48" s="1"/>
  <c r="I37" i="48"/>
  <c r="I39" i="48" s="1" a="1"/>
  <c r="I39" i="48" s="1"/>
  <c r="X37" i="48"/>
  <c r="X39" i="48" s="1" a="1"/>
  <c r="X39" i="48" s="1"/>
  <c r="H37" i="48"/>
  <c r="H39" i="48" s="1" a="1"/>
  <c r="H39" i="48" s="1"/>
  <c r="K37" i="48"/>
  <c r="K39" i="48" s="1" a="1"/>
  <c r="K39" i="48" s="1"/>
  <c r="N37" i="48"/>
  <c r="N39" i="48" s="1" a="1"/>
  <c r="N39" i="48" s="1"/>
  <c r="AE37" i="48"/>
  <c r="AE39" i="48" s="1" a="1"/>
  <c r="AE39" i="48" s="1"/>
  <c r="Q18" i="19"/>
  <c r="H23" i="48"/>
  <c r="Q20" i="19"/>
  <c r="H25" i="48"/>
  <c r="Q9" i="19"/>
  <c r="H14" i="48"/>
  <c r="H15" i="48" s="1" a="1"/>
  <c r="H15" i="48" s="1"/>
  <c r="K9" i="48"/>
  <c r="U37" i="48"/>
  <c r="U39" i="48" s="1" a="1"/>
  <c r="U39" i="48" s="1"/>
  <c r="W37" i="48"/>
  <c r="W39" i="48" s="1" a="1"/>
  <c r="W39" i="48" s="1"/>
  <c r="Z37" i="48"/>
  <c r="Z39" i="48" s="1" a="1"/>
  <c r="Z39" i="48" s="1"/>
  <c r="J37" i="48"/>
  <c r="J39" i="48" s="1" a="1"/>
  <c r="J39" i="48" s="1"/>
  <c r="AD37" i="48"/>
  <c r="AD39" i="48" s="1" a="1"/>
  <c r="AD39" i="48" s="1"/>
  <c r="H32" i="48"/>
  <c r="Q14" i="19"/>
  <c r="H19" i="48"/>
  <c r="AD23" i="19"/>
  <c r="U28" i="48"/>
  <c r="Q19" i="19"/>
  <c r="H24" i="48"/>
  <c r="Q16" i="19"/>
  <c r="H21" i="48"/>
  <c r="Q37" i="48"/>
  <c r="Q39" i="48" s="1" a="1"/>
  <c r="Q39" i="48" s="1"/>
  <c r="V37" i="48"/>
  <c r="V39" i="48" s="1" a="1"/>
  <c r="V39" i="48" s="1"/>
  <c r="AB37" i="48"/>
  <c r="AB39" i="48" s="1" a="1"/>
  <c r="AB39" i="48" s="1"/>
  <c r="AC37" i="48"/>
  <c r="AC39" i="48" s="1" a="1"/>
  <c r="AC39" i="48" s="1"/>
  <c r="H33" i="48"/>
  <c r="T8" i="19"/>
  <c r="K13" i="48"/>
  <c r="Q22" i="19"/>
  <c r="H27" i="48"/>
  <c r="T11" i="19"/>
  <c r="K16" i="48"/>
  <c r="Q5" i="19"/>
  <c r="H10" i="48"/>
  <c r="O30" i="48"/>
  <c r="X25" i="19"/>
  <c r="M37" i="48"/>
  <c r="M39" i="48" s="1" a="1"/>
  <c r="M39" i="48" s="1"/>
  <c r="P37" i="48"/>
  <c r="P39" i="48" s="1" a="1"/>
  <c r="P39" i="48" s="1"/>
  <c r="G37" i="48"/>
  <c r="G39" i="48" s="1" a="1"/>
  <c r="G39" i="48" s="1"/>
  <c r="L37" i="48"/>
  <c r="L39" i="48" s="1" a="1"/>
  <c r="L39" i="48" s="1"/>
  <c r="O37" i="48"/>
  <c r="O39" i="48" s="1" a="1"/>
  <c r="O39" i="48" s="1"/>
  <c r="R37" i="48"/>
  <c r="R39" i="48" s="1" a="1"/>
  <c r="R39" i="48" s="1"/>
  <c r="AA37" i="48"/>
  <c r="AA39" i="48" s="1" a="1"/>
  <c r="AA39" i="48" s="1"/>
  <c r="R31" i="48"/>
  <c r="T13" i="19"/>
  <c r="K18" i="48"/>
  <c r="Q6" i="19"/>
  <c r="H11" i="48"/>
  <c r="Q17" i="19"/>
  <c r="H22" i="48"/>
  <c r="Q21" i="19"/>
  <c r="H26" i="48"/>
  <c r="Q15" i="19"/>
  <c r="H20" i="48"/>
  <c r="Q28" i="19"/>
  <c r="Q27" i="19"/>
  <c r="AA26" i="19"/>
  <c r="N8" i="25"/>
  <c r="P11" i="25"/>
  <c r="AF39" i="48" l="1"/>
  <c r="H12" i="36" a="1"/>
  <c r="H12" i="36" s="1"/>
  <c r="AF39" i="36"/>
  <c r="AF39" i="42"/>
  <c r="G86" i="42" s="1"/>
  <c r="H34" i="36" a="1"/>
  <c r="H34" i="36" s="1"/>
  <c r="H12" i="48" a="1"/>
  <c r="H12" i="48" s="1"/>
  <c r="H29" i="36" a="1"/>
  <c r="H29" i="36" s="1"/>
  <c r="H34" i="42" a="1"/>
  <c r="H34" i="42" s="1"/>
  <c r="H12" i="42" a="1"/>
  <c r="H12" i="42" s="1"/>
  <c r="H29" i="42" a="1"/>
  <c r="H29" i="42" s="1"/>
  <c r="H34" i="48" a="1"/>
  <c r="H34" i="48" s="1"/>
  <c r="H29" i="48" a="1"/>
  <c r="H29" i="48" s="1"/>
  <c r="I21" i="42"/>
  <c r="I21" i="36"/>
  <c r="V28" i="42"/>
  <c r="V28" i="36"/>
  <c r="I14" i="36"/>
  <c r="I15" i="36" s="1" a="1"/>
  <c r="I15" i="36" s="1"/>
  <c r="I14" i="42"/>
  <c r="I15" i="42" s="1" a="1"/>
  <c r="I15" i="42" s="1"/>
  <c r="I23" i="42"/>
  <c r="I23" i="36"/>
  <c r="I26" i="42"/>
  <c r="I26" i="36"/>
  <c r="I11" i="42"/>
  <c r="I11" i="36"/>
  <c r="L16" i="42"/>
  <c r="L17" i="42" s="1" a="1"/>
  <c r="L17" i="42" s="1"/>
  <c r="L16" i="36"/>
  <c r="L17" i="36" s="1" a="1"/>
  <c r="L17" i="36" s="1"/>
  <c r="L13" i="42"/>
  <c r="L13" i="36"/>
  <c r="I24" i="42"/>
  <c r="I24" i="36"/>
  <c r="I19" i="42"/>
  <c r="I19" i="36"/>
  <c r="L9" i="42"/>
  <c r="L9" i="36"/>
  <c r="I25" i="42"/>
  <c r="I25" i="36"/>
  <c r="I20" i="42"/>
  <c r="I20" i="36"/>
  <c r="I22" i="42"/>
  <c r="I22" i="36"/>
  <c r="L18" i="42"/>
  <c r="L18" i="36"/>
  <c r="I10" i="36"/>
  <c r="I10" i="42"/>
  <c r="I27" i="36"/>
  <c r="I27" i="42"/>
  <c r="I33" i="42"/>
  <c r="I33" i="36"/>
  <c r="S31" i="42"/>
  <c r="S31" i="36"/>
  <c r="I32" i="42"/>
  <c r="I32" i="36"/>
  <c r="P30" i="42"/>
  <c r="P30" i="36"/>
  <c r="R15" i="19"/>
  <c r="I20" i="48"/>
  <c r="S31" i="48"/>
  <c r="R17" i="19"/>
  <c r="I22" i="48"/>
  <c r="R5" i="19"/>
  <c r="I10" i="48"/>
  <c r="R16" i="19"/>
  <c r="I21" i="48"/>
  <c r="L9" i="48"/>
  <c r="R6" i="19"/>
  <c r="I11" i="48"/>
  <c r="L16" i="48"/>
  <c r="L17" i="48" s="1" a="1"/>
  <c r="L17" i="48" s="1"/>
  <c r="U11" i="19"/>
  <c r="R19" i="19"/>
  <c r="I24" i="48"/>
  <c r="R9" i="19"/>
  <c r="I14" i="48"/>
  <c r="I15" i="48" s="1" a="1"/>
  <c r="I15" i="48" s="1"/>
  <c r="L18" i="48"/>
  <c r="U13" i="19"/>
  <c r="R22" i="19"/>
  <c r="I27" i="48"/>
  <c r="AE23" i="19"/>
  <c r="V28" i="48"/>
  <c r="R20" i="19"/>
  <c r="I25" i="48"/>
  <c r="I32" i="48"/>
  <c r="I33" i="48"/>
  <c r="R21" i="19"/>
  <c r="I26" i="48"/>
  <c r="P30" i="48"/>
  <c r="Y25" i="19"/>
  <c r="L13" i="48"/>
  <c r="U8" i="19"/>
  <c r="R14" i="19"/>
  <c r="I19" i="48"/>
  <c r="R18" i="19"/>
  <c r="I23" i="48"/>
  <c r="R28" i="19"/>
  <c r="R27" i="19"/>
  <c r="AB26" i="19"/>
  <c r="I12" i="36" l="1" a="1"/>
  <c r="I12" i="36" s="1"/>
  <c r="I12" i="42" a="1"/>
  <c r="I12" i="42" s="1"/>
  <c r="I34" i="36" a="1"/>
  <c r="I34" i="36" s="1"/>
  <c r="G72" i="42"/>
  <c r="G86" i="36"/>
  <c r="G72" i="36"/>
  <c r="G86" i="48"/>
  <c r="G72" i="48"/>
  <c r="I29" i="36" a="1"/>
  <c r="I29" i="36" s="1"/>
  <c r="I29" i="48" a="1"/>
  <c r="I29" i="48" s="1"/>
  <c r="I34" i="48" a="1"/>
  <c r="I34" i="48" s="1"/>
  <c r="I34" i="42" a="1"/>
  <c r="I34" i="42" s="1"/>
  <c r="I12" i="48" a="1"/>
  <c r="I12" i="48" s="1"/>
  <c r="I29" i="42" a="1"/>
  <c r="I29" i="42" s="1"/>
  <c r="M18" i="42"/>
  <c r="M18" i="36"/>
  <c r="J20" i="42"/>
  <c r="J20" i="36"/>
  <c r="J19" i="42"/>
  <c r="J19" i="36"/>
  <c r="W28" i="42"/>
  <c r="W28" i="36"/>
  <c r="J24" i="42"/>
  <c r="J24" i="36"/>
  <c r="J11" i="36"/>
  <c r="J11" i="42"/>
  <c r="J21" i="42"/>
  <c r="J21" i="36"/>
  <c r="J22" i="42"/>
  <c r="J22" i="36"/>
  <c r="M13" i="42"/>
  <c r="M13" i="36"/>
  <c r="M16" i="42"/>
  <c r="M16" i="36"/>
  <c r="M9" i="36"/>
  <c r="M9" i="42"/>
  <c r="J23" i="42"/>
  <c r="J23" i="36"/>
  <c r="J26" i="42"/>
  <c r="J26" i="36"/>
  <c r="J25" i="42"/>
  <c r="J25" i="36"/>
  <c r="J27" i="42"/>
  <c r="J27" i="36"/>
  <c r="J14" i="42"/>
  <c r="J15" i="42" s="1" a="1"/>
  <c r="J15" i="42" s="1"/>
  <c r="J14" i="36"/>
  <c r="J15" i="36" s="1" a="1"/>
  <c r="J15" i="36" s="1"/>
  <c r="J10" i="42"/>
  <c r="J10" i="36"/>
  <c r="J33" i="42"/>
  <c r="J33" i="36"/>
  <c r="J32" i="42"/>
  <c r="J32" i="36"/>
  <c r="T31" i="42"/>
  <c r="T31" i="36"/>
  <c r="Q30" i="42"/>
  <c r="Q30" i="36"/>
  <c r="J33" i="48"/>
  <c r="V8" i="19"/>
  <c r="M13" i="48"/>
  <c r="AF23" i="19"/>
  <c r="W28" i="48"/>
  <c r="S19" i="19"/>
  <c r="J24" i="48"/>
  <c r="S16" i="19"/>
  <c r="J21" i="48"/>
  <c r="S27" i="19"/>
  <c r="T27" i="19" s="1"/>
  <c r="J32" i="48"/>
  <c r="Q30" i="48"/>
  <c r="Z25" i="19"/>
  <c r="S22" i="19"/>
  <c r="J27" i="48"/>
  <c r="V11" i="19"/>
  <c r="M16" i="48"/>
  <c r="S5" i="19"/>
  <c r="J10" i="48"/>
  <c r="S18" i="19"/>
  <c r="J23" i="48"/>
  <c r="S21" i="19"/>
  <c r="J26" i="48"/>
  <c r="V13" i="19"/>
  <c r="M18" i="48"/>
  <c r="J11" i="48"/>
  <c r="S6" i="19"/>
  <c r="S17" i="19"/>
  <c r="J22" i="48"/>
  <c r="T31" i="48"/>
  <c r="S28" i="19"/>
  <c r="S14" i="19"/>
  <c r="J19" i="48"/>
  <c r="S20" i="19"/>
  <c r="J25" i="48"/>
  <c r="S9" i="19"/>
  <c r="J14" i="48"/>
  <c r="J15" i="48" s="1" a="1"/>
  <c r="J15" i="48" s="1"/>
  <c r="V4" i="19"/>
  <c r="M9" i="48"/>
  <c r="S15" i="19"/>
  <c r="J20" i="48"/>
  <c r="AC26" i="19"/>
  <c r="J12" i="42" l="1" a="1"/>
  <c r="J12" i="42" s="1"/>
  <c r="J34" i="42" a="1"/>
  <c r="J34" i="42" s="1"/>
  <c r="J34" i="36" a="1"/>
  <c r="J34" i="36" s="1"/>
  <c r="J29" i="36" a="1"/>
  <c r="J29" i="36" s="1"/>
  <c r="J12" i="36" a="1"/>
  <c r="J12" i="36" s="1"/>
  <c r="J29" i="48" a="1"/>
  <c r="J29" i="48" s="1"/>
  <c r="J12" i="48" a="1"/>
  <c r="J12" i="48" s="1"/>
  <c r="J34" i="48" a="1"/>
  <c r="J34" i="48" s="1"/>
  <c r="J29" i="42" a="1"/>
  <c r="J29" i="42" s="1"/>
  <c r="K14" i="42"/>
  <c r="K15" i="42" s="1" a="1"/>
  <c r="K15" i="42" s="1"/>
  <c r="K14" i="36"/>
  <c r="K15" i="36" s="1" a="1"/>
  <c r="K15" i="36" s="1"/>
  <c r="K25" i="42"/>
  <c r="K25" i="36"/>
  <c r="K19" i="42"/>
  <c r="K19" i="36"/>
  <c r="K22" i="42"/>
  <c r="K22" i="36"/>
  <c r="N18" i="42"/>
  <c r="N18" i="36"/>
  <c r="K23" i="42"/>
  <c r="K23" i="36"/>
  <c r="N16" i="36"/>
  <c r="N16" i="42"/>
  <c r="K21" i="42"/>
  <c r="K21" i="36"/>
  <c r="X28" i="42"/>
  <c r="X28" i="36"/>
  <c r="K11" i="42"/>
  <c r="K11" i="36"/>
  <c r="K20" i="42"/>
  <c r="K20" i="36"/>
  <c r="N9" i="42"/>
  <c r="N9" i="36"/>
  <c r="K26" i="42"/>
  <c r="K26" i="36"/>
  <c r="K10" i="42"/>
  <c r="K10" i="36"/>
  <c r="K27" i="42"/>
  <c r="K27" i="36"/>
  <c r="K24" i="42"/>
  <c r="K24" i="36"/>
  <c r="N13" i="36"/>
  <c r="N13" i="42"/>
  <c r="L32" i="36"/>
  <c r="L32" i="42"/>
  <c r="K33" i="42"/>
  <c r="K33" i="36"/>
  <c r="T28" i="19"/>
  <c r="U28" i="19" s="1"/>
  <c r="K32" i="36"/>
  <c r="K32" i="42"/>
  <c r="U31" i="42"/>
  <c r="U31" i="36"/>
  <c r="R30" i="42"/>
  <c r="R30" i="36"/>
  <c r="T15" i="19"/>
  <c r="K20" i="48"/>
  <c r="T14" i="19"/>
  <c r="K19" i="48"/>
  <c r="W13" i="19"/>
  <c r="N18" i="48"/>
  <c r="W11" i="19"/>
  <c r="N16" i="48"/>
  <c r="T16" i="19"/>
  <c r="K21" i="48"/>
  <c r="W4" i="19"/>
  <c r="N9" i="48"/>
  <c r="K33" i="48"/>
  <c r="T21" i="19"/>
  <c r="K26" i="48"/>
  <c r="T22" i="19"/>
  <c r="K27" i="48"/>
  <c r="T19" i="19"/>
  <c r="K24" i="48"/>
  <c r="T9" i="19"/>
  <c r="K14" i="48"/>
  <c r="K15" i="48" s="1" a="1"/>
  <c r="K15" i="48" s="1"/>
  <c r="T17" i="19"/>
  <c r="K22" i="48"/>
  <c r="T18" i="19"/>
  <c r="K23" i="48"/>
  <c r="R30" i="48"/>
  <c r="AA25" i="19"/>
  <c r="AG23" i="19"/>
  <c r="X28" i="48"/>
  <c r="U31" i="48"/>
  <c r="L32" i="48"/>
  <c r="T20" i="19"/>
  <c r="K25" i="48"/>
  <c r="T6" i="19"/>
  <c r="K11" i="48"/>
  <c r="T5" i="19"/>
  <c r="K10" i="48"/>
  <c r="K32" i="48"/>
  <c r="W8" i="19"/>
  <c r="N13" i="48"/>
  <c r="U27" i="19"/>
  <c r="AD26" i="19"/>
  <c r="K12" i="42" l="1" a="1"/>
  <c r="K12" i="42" s="1"/>
  <c r="K12" i="36" a="1"/>
  <c r="K12" i="36" s="1"/>
  <c r="K34" i="36" a="1"/>
  <c r="K34" i="36" s="1"/>
  <c r="K34" i="48" a="1"/>
  <c r="K34" i="48" s="1"/>
  <c r="K29" i="36" a="1"/>
  <c r="K29" i="36" s="1"/>
  <c r="K34" i="42" a="1"/>
  <c r="K34" i="42" s="1"/>
  <c r="K12" i="48" a="1"/>
  <c r="K12" i="48" s="1"/>
  <c r="K29" i="48" a="1"/>
  <c r="K29" i="48" s="1"/>
  <c r="K29" i="42" a="1"/>
  <c r="K29" i="42" s="1"/>
  <c r="O13" i="36"/>
  <c r="O13" i="42"/>
  <c r="L21" i="42"/>
  <c r="L21" i="36"/>
  <c r="O18" i="42"/>
  <c r="O18" i="36"/>
  <c r="L20" i="42"/>
  <c r="L20" i="36"/>
  <c r="L10" i="36"/>
  <c r="L10" i="42"/>
  <c r="L25" i="42"/>
  <c r="L25" i="36"/>
  <c r="Y28" i="42"/>
  <c r="Y28" i="36"/>
  <c r="L23" i="42"/>
  <c r="L23" i="36"/>
  <c r="L14" i="42"/>
  <c r="L15" i="42" s="1" a="1"/>
  <c r="L15" i="42" s="1"/>
  <c r="L14" i="36"/>
  <c r="L15" i="36" s="1" a="1"/>
  <c r="L15" i="36" s="1"/>
  <c r="L27" i="42"/>
  <c r="L27" i="36"/>
  <c r="O9" i="36"/>
  <c r="O9" i="42"/>
  <c r="O16" i="42"/>
  <c r="O16" i="36"/>
  <c r="L19" i="42"/>
  <c r="L19" i="36"/>
  <c r="L11" i="42"/>
  <c r="L11" i="36"/>
  <c r="L22" i="42"/>
  <c r="L22" i="36"/>
  <c r="L24" i="42"/>
  <c r="L24" i="36"/>
  <c r="L26" i="42"/>
  <c r="L26" i="36"/>
  <c r="M32" i="42"/>
  <c r="M32" i="36"/>
  <c r="S30" i="42"/>
  <c r="S30" i="36"/>
  <c r="L33" i="36"/>
  <c r="L34" i="36" s="1" a="1"/>
  <c r="L34" i="36" s="1"/>
  <c r="L33" i="42"/>
  <c r="L34" i="42" s="1" a="1"/>
  <c r="L34" i="42" s="1"/>
  <c r="V31" i="42"/>
  <c r="V31" i="36"/>
  <c r="M33" i="42"/>
  <c r="M33" i="36"/>
  <c r="L33" i="48"/>
  <c r="L34" i="48" s="1" a="1"/>
  <c r="L34" i="48" s="1"/>
  <c r="M32" i="48"/>
  <c r="V31" i="48"/>
  <c r="L11" i="48"/>
  <c r="U6" i="19"/>
  <c r="L23" i="48"/>
  <c r="U18" i="19"/>
  <c r="U22" i="19"/>
  <c r="L27" i="48"/>
  <c r="X11" i="19"/>
  <c r="O16" i="48"/>
  <c r="U20" i="19"/>
  <c r="L25" i="48"/>
  <c r="L22" i="48"/>
  <c r="U17" i="19"/>
  <c r="U21" i="19"/>
  <c r="L26" i="48"/>
  <c r="X13" i="19"/>
  <c r="O18" i="48"/>
  <c r="X8" i="19"/>
  <c r="O13" i="48"/>
  <c r="AH23" i="19"/>
  <c r="Y28" i="48"/>
  <c r="L14" i="48"/>
  <c r="L15" i="48" s="1" a="1"/>
  <c r="L15" i="48" s="1"/>
  <c r="U9" i="19"/>
  <c r="X4" i="19"/>
  <c r="O9" i="48"/>
  <c r="L19" i="48"/>
  <c r="U14" i="19"/>
  <c r="M33" i="48"/>
  <c r="L10" i="48"/>
  <c r="U5" i="19"/>
  <c r="S30" i="48"/>
  <c r="AB25" i="19"/>
  <c r="U19" i="19"/>
  <c r="L24" i="48"/>
  <c r="L21" i="48"/>
  <c r="U16" i="19"/>
  <c r="L20" i="48"/>
  <c r="U15" i="19"/>
  <c r="V28" i="19"/>
  <c r="V27" i="19"/>
  <c r="AE26" i="19"/>
  <c r="L12" i="48" l="1" a="1"/>
  <c r="L12" i="48" s="1"/>
  <c r="M34" i="36" a="1"/>
  <c r="M34" i="36" s="1"/>
  <c r="L29" i="36" a="1"/>
  <c r="L29" i="36" s="1"/>
  <c r="L12" i="42" a="1"/>
  <c r="L12" i="42" s="1"/>
  <c r="L29" i="48" a="1"/>
  <c r="L29" i="48" s="1"/>
  <c r="L29" i="42" a="1"/>
  <c r="L29" i="42" s="1"/>
  <c r="L12" i="36" a="1"/>
  <c r="L12" i="36" s="1"/>
  <c r="M34" i="48" a="1"/>
  <c r="M34" i="48" s="1"/>
  <c r="M34" i="42" a="1"/>
  <c r="M34" i="42" s="1"/>
  <c r="M20" i="42"/>
  <c r="M20" i="36"/>
  <c r="M21" i="36"/>
  <c r="M21" i="42"/>
  <c r="P9" i="42"/>
  <c r="P9" i="36"/>
  <c r="Z28" i="42"/>
  <c r="Z28" i="36"/>
  <c r="P18" i="42"/>
  <c r="P18" i="36"/>
  <c r="P16" i="42"/>
  <c r="P16" i="36"/>
  <c r="M19" i="36"/>
  <c r="M19" i="42"/>
  <c r="M14" i="36"/>
  <c r="M15" i="36" s="1" a="1"/>
  <c r="M15" i="36" s="1"/>
  <c r="M14" i="42"/>
  <c r="M15" i="42" s="1" a="1"/>
  <c r="M15" i="42" s="1"/>
  <c r="M11" i="36"/>
  <c r="M11" i="42"/>
  <c r="M10" i="42"/>
  <c r="M10" i="36"/>
  <c r="P13" i="42"/>
  <c r="P13" i="36"/>
  <c r="M26" i="42"/>
  <c r="M26" i="36"/>
  <c r="M25" i="42"/>
  <c r="M25" i="36"/>
  <c r="M27" i="36"/>
  <c r="M27" i="42"/>
  <c r="M24" i="42"/>
  <c r="M24" i="36"/>
  <c r="M22" i="42"/>
  <c r="M22" i="36"/>
  <c r="M23" i="42"/>
  <c r="M23" i="36"/>
  <c r="N32" i="42"/>
  <c r="N32" i="36"/>
  <c r="N33" i="42"/>
  <c r="N33" i="36"/>
  <c r="W31" i="42"/>
  <c r="W31" i="36"/>
  <c r="T30" i="42"/>
  <c r="T30" i="36"/>
  <c r="N33" i="48"/>
  <c r="V19" i="19"/>
  <c r="M24" i="48"/>
  <c r="Y4" i="19"/>
  <c r="P9" i="48"/>
  <c r="Y13" i="19"/>
  <c r="P18" i="48"/>
  <c r="Y11" i="19"/>
  <c r="P16" i="48"/>
  <c r="T30" i="48"/>
  <c r="AC25" i="19"/>
  <c r="V9" i="19"/>
  <c r="M14" i="48"/>
  <c r="M15" i="48" s="1" a="1"/>
  <c r="M15" i="48" s="1"/>
  <c r="V21" i="19"/>
  <c r="M26" i="48"/>
  <c r="V22" i="19"/>
  <c r="M27" i="48"/>
  <c r="V15" i="19"/>
  <c r="M20" i="48"/>
  <c r="V5" i="19"/>
  <c r="M10" i="48"/>
  <c r="AI23" i="19"/>
  <c r="Z28" i="48"/>
  <c r="V17" i="19"/>
  <c r="M22" i="48"/>
  <c r="V18" i="19"/>
  <c r="M23" i="48"/>
  <c r="W31" i="48"/>
  <c r="N32" i="48"/>
  <c r="N34" i="48" s="1" a="1"/>
  <c r="N34" i="48" s="1"/>
  <c r="V16" i="19"/>
  <c r="M21" i="48"/>
  <c r="V14" i="19"/>
  <c r="M19" i="48"/>
  <c r="Y8" i="19"/>
  <c r="P13" i="48"/>
  <c r="V20" i="19"/>
  <c r="M25" i="48"/>
  <c r="V6" i="19"/>
  <c r="M11" i="48"/>
  <c r="W28" i="19"/>
  <c r="W27" i="19"/>
  <c r="AF26" i="19"/>
  <c r="N34" i="36" l="1" a="1"/>
  <c r="N34" i="36" s="1"/>
  <c r="M29" i="36" a="1"/>
  <c r="M29" i="36" s="1"/>
  <c r="M12" i="36" a="1"/>
  <c r="M12" i="36" s="1"/>
  <c r="M29" i="48" a="1"/>
  <c r="M29" i="48" s="1"/>
  <c r="M12" i="48" a="1"/>
  <c r="M12" i="48" s="1"/>
  <c r="N34" i="42" a="1"/>
  <c r="N34" i="42" s="1"/>
  <c r="M12" i="42" a="1"/>
  <c r="M12" i="42" s="1"/>
  <c r="M29" i="42" a="1"/>
  <c r="M29" i="42" s="1"/>
  <c r="N25" i="42"/>
  <c r="N25" i="36"/>
  <c r="Q13" i="42"/>
  <c r="Q13" i="36"/>
  <c r="N23" i="42"/>
  <c r="N23" i="36"/>
  <c r="N19" i="42"/>
  <c r="N19" i="36"/>
  <c r="N22" i="42"/>
  <c r="N22" i="36"/>
  <c r="N10" i="42"/>
  <c r="N10" i="36"/>
  <c r="N27" i="42"/>
  <c r="N27" i="36"/>
  <c r="N14" i="36"/>
  <c r="N15" i="36" s="1" a="1"/>
  <c r="N15" i="36" s="1"/>
  <c r="N14" i="42"/>
  <c r="N15" i="42" s="1" a="1"/>
  <c r="N15" i="42" s="1"/>
  <c r="Q16" i="42"/>
  <c r="Q17" i="42" s="1" a="1"/>
  <c r="Q17" i="42" s="1"/>
  <c r="Q16" i="36"/>
  <c r="Q17" i="36" s="1" a="1"/>
  <c r="Q17" i="36" s="1"/>
  <c r="Q9" i="42"/>
  <c r="Q9" i="36"/>
  <c r="N11" i="42"/>
  <c r="N11" i="36"/>
  <c r="N21" i="42"/>
  <c r="N21" i="36"/>
  <c r="AA28" i="36"/>
  <c r="AA28" i="42"/>
  <c r="N20" i="42"/>
  <c r="N20" i="36"/>
  <c r="N26" i="42"/>
  <c r="N26" i="36"/>
  <c r="Q18" i="42"/>
  <c r="Q18" i="36"/>
  <c r="N24" i="42"/>
  <c r="N24" i="36"/>
  <c r="O33" i="42"/>
  <c r="O33" i="36"/>
  <c r="U30" i="42"/>
  <c r="U30" i="36"/>
  <c r="X31" i="42"/>
  <c r="X31" i="36"/>
  <c r="O32" i="42"/>
  <c r="O32" i="36"/>
  <c r="O33" i="48"/>
  <c r="Q13" i="48"/>
  <c r="Z8" i="19"/>
  <c r="W17" i="19"/>
  <c r="N22" i="48"/>
  <c r="W22" i="19"/>
  <c r="N27" i="48"/>
  <c r="Q16" i="48"/>
  <c r="Z11" i="19"/>
  <c r="W14" i="19"/>
  <c r="N19" i="48"/>
  <c r="AJ23" i="19"/>
  <c r="AA28" i="48"/>
  <c r="W21" i="19"/>
  <c r="N26" i="48"/>
  <c r="Q18" i="48"/>
  <c r="Z13" i="19"/>
  <c r="W6" i="19"/>
  <c r="N11" i="48"/>
  <c r="W16" i="19"/>
  <c r="N21" i="48"/>
  <c r="W5" i="19"/>
  <c r="N10" i="48"/>
  <c r="W9" i="19"/>
  <c r="N14" i="48"/>
  <c r="N15" i="48" s="1" a="1"/>
  <c r="N15" i="48" s="1"/>
  <c r="Q9" i="48"/>
  <c r="Z4" i="19"/>
  <c r="X31" i="48"/>
  <c r="O32" i="48"/>
  <c r="W20" i="19"/>
  <c r="N25" i="48"/>
  <c r="W18" i="19"/>
  <c r="N23" i="48"/>
  <c r="W15" i="19"/>
  <c r="N20" i="48"/>
  <c r="U30" i="48"/>
  <c r="AD25" i="19"/>
  <c r="W19" i="19"/>
  <c r="N24" i="48"/>
  <c r="X27" i="19"/>
  <c r="X28" i="19"/>
  <c r="AG26" i="19"/>
  <c r="N12" i="36" l="1" a="1"/>
  <c r="N12" i="36" s="1"/>
  <c r="O34" i="36" a="1"/>
  <c r="O34" i="36" s="1"/>
  <c r="N29" i="36" a="1"/>
  <c r="N29" i="36" s="1"/>
  <c r="N12" i="48" a="1"/>
  <c r="N12" i="48" s="1"/>
  <c r="O34" i="48" a="1"/>
  <c r="O34" i="48" s="1"/>
  <c r="N29" i="42" a="1"/>
  <c r="N29" i="42" s="1"/>
  <c r="N29" i="48" a="1"/>
  <c r="N29" i="48" s="1"/>
  <c r="O34" i="42" a="1"/>
  <c r="O34" i="42" s="1"/>
  <c r="N12" i="42" a="1"/>
  <c r="N12" i="42" s="1"/>
  <c r="O20" i="42"/>
  <c r="O20" i="36"/>
  <c r="R18" i="36"/>
  <c r="R18" i="42"/>
  <c r="R16" i="42"/>
  <c r="R16" i="36"/>
  <c r="O23" i="42"/>
  <c r="O23" i="36"/>
  <c r="O14" i="42"/>
  <c r="O15" i="42" s="1" a="1"/>
  <c r="O15" i="42" s="1"/>
  <c r="O14" i="36"/>
  <c r="O15" i="36" s="1" a="1"/>
  <c r="O15" i="36" s="1"/>
  <c r="O21" i="42"/>
  <c r="O21" i="36"/>
  <c r="AB28" i="42"/>
  <c r="AB28" i="36"/>
  <c r="O22" i="42"/>
  <c r="O22" i="36"/>
  <c r="R9" i="36"/>
  <c r="R9" i="42"/>
  <c r="R13" i="42"/>
  <c r="R13" i="36"/>
  <c r="O24" i="42"/>
  <c r="O24" i="36"/>
  <c r="O25" i="42"/>
  <c r="O25" i="36"/>
  <c r="O10" i="42"/>
  <c r="O10" i="36"/>
  <c r="O11" i="42"/>
  <c r="O11" i="36"/>
  <c r="O26" i="42"/>
  <c r="O26" i="36"/>
  <c r="O19" i="42"/>
  <c r="O19" i="36"/>
  <c r="O27" i="42"/>
  <c r="O27" i="36"/>
  <c r="P32" i="42"/>
  <c r="P32" i="36"/>
  <c r="Y31" i="42"/>
  <c r="Y31" i="36"/>
  <c r="P33" i="36"/>
  <c r="P33" i="42"/>
  <c r="V30" i="42"/>
  <c r="V30" i="36"/>
  <c r="Y31" i="48"/>
  <c r="X15" i="19"/>
  <c r="O20" i="48"/>
  <c r="X9" i="19"/>
  <c r="O14" i="48"/>
  <c r="O15" i="48" s="1" a="1"/>
  <c r="O15" i="48" s="1"/>
  <c r="AA13" i="19"/>
  <c r="R18" i="48"/>
  <c r="AA11" i="19"/>
  <c r="R16" i="48"/>
  <c r="X18" i="19"/>
  <c r="O23" i="48"/>
  <c r="X5" i="19"/>
  <c r="O10" i="48"/>
  <c r="X21" i="19"/>
  <c r="O26" i="48"/>
  <c r="X22" i="19"/>
  <c r="O27" i="48"/>
  <c r="X20" i="19"/>
  <c r="O25" i="48"/>
  <c r="X16" i="19"/>
  <c r="O21" i="48"/>
  <c r="AK23" i="19"/>
  <c r="AB28" i="48"/>
  <c r="X17" i="19"/>
  <c r="O22" i="48"/>
  <c r="P33" i="48"/>
  <c r="X19" i="19"/>
  <c r="O24" i="48"/>
  <c r="P32" i="48"/>
  <c r="V30" i="48"/>
  <c r="AE25" i="19"/>
  <c r="AA4" i="19"/>
  <c r="R9" i="48"/>
  <c r="X6" i="19"/>
  <c r="O11" i="48"/>
  <c r="X14" i="19"/>
  <c r="O19" i="48"/>
  <c r="AA8" i="19"/>
  <c r="R13" i="48"/>
  <c r="Y27" i="19"/>
  <c r="Y28" i="19"/>
  <c r="AH26" i="19"/>
  <c r="O12" i="36" l="1" a="1"/>
  <c r="O12" i="36" s="1"/>
  <c r="P34" i="36" a="1"/>
  <c r="P34" i="36" s="1"/>
  <c r="P34" i="42" a="1"/>
  <c r="P34" i="42" s="1"/>
  <c r="O29" i="36" a="1"/>
  <c r="O29" i="36" s="1"/>
  <c r="O29" i="48" a="1"/>
  <c r="O29" i="48" s="1"/>
  <c r="O12" i="42" a="1"/>
  <c r="O12" i="42" s="1"/>
  <c r="O12" i="48" a="1"/>
  <c r="O12" i="48" s="1"/>
  <c r="P34" i="48" a="1"/>
  <c r="P34" i="48" s="1"/>
  <c r="O29" i="42" a="1"/>
  <c r="O29" i="42" s="1"/>
  <c r="S13" i="36"/>
  <c r="S13" i="42"/>
  <c r="P22" i="42"/>
  <c r="P22" i="36"/>
  <c r="P21" i="42"/>
  <c r="P21" i="36"/>
  <c r="P27" i="42"/>
  <c r="P27" i="36"/>
  <c r="P10" i="36"/>
  <c r="P10" i="42"/>
  <c r="S16" i="42"/>
  <c r="S16" i="36"/>
  <c r="P14" i="42"/>
  <c r="P15" i="42" s="1" a="1"/>
  <c r="P15" i="42" s="1"/>
  <c r="P14" i="36"/>
  <c r="P15" i="36" s="1" a="1"/>
  <c r="P15" i="36" s="1"/>
  <c r="S9" i="42"/>
  <c r="S9" i="36"/>
  <c r="P24" i="42"/>
  <c r="P24" i="36"/>
  <c r="P19" i="42"/>
  <c r="P19" i="36"/>
  <c r="P11" i="42"/>
  <c r="P11" i="36"/>
  <c r="AC28" i="42"/>
  <c r="AC28" i="36"/>
  <c r="P25" i="42"/>
  <c r="P25" i="36"/>
  <c r="P26" i="42"/>
  <c r="P26" i="36"/>
  <c r="P23" i="42"/>
  <c r="P23" i="36"/>
  <c r="S18" i="42"/>
  <c r="S18" i="36"/>
  <c r="P20" i="42"/>
  <c r="P20" i="36"/>
  <c r="Q32" i="42"/>
  <c r="Q32" i="36"/>
  <c r="W30" i="36"/>
  <c r="W30" i="42"/>
  <c r="Z31" i="42"/>
  <c r="Z31" i="36"/>
  <c r="Q33" i="42"/>
  <c r="Q33" i="36"/>
  <c r="Q32" i="48"/>
  <c r="Y6" i="19"/>
  <c r="P11" i="48"/>
  <c r="Y17" i="19"/>
  <c r="P22" i="48"/>
  <c r="Y22" i="19"/>
  <c r="P27" i="48"/>
  <c r="AB11" i="19"/>
  <c r="S16" i="48"/>
  <c r="AB4" i="19"/>
  <c r="S9" i="48"/>
  <c r="AL23" i="19"/>
  <c r="AC28" i="48"/>
  <c r="Y21" i="19"/>
  <c r="P26" i="48"/>
  <c r="AB13" i="19"/>
  <c r="S18" i="48"/>
  <c r="AB8" i="19"/>
  <c r="S13" i="48"/>
  <c r="Y16" i="19"/>
  <c r="P21" i="48"/>
  <c r="Y5" i="19"/>
  <c r="P10" i="48"/>
  <c r="Y9" i="19"/>
  <c r="P14" i="48"/>
  <c r="P15" i="48" s="1" a="1"/>
  <c r="P15" i="48" s="1"/>
  <c r="Z31" i="48"/>
  <c r="W30" i="48"/>
  <c r="AF25" i="19"/>
  <c r="Q33" i="48"/>
  <c r="Y14" i="19"/>
  <c r="P19" i="48"/>
  <c r="Y19" i="19"/>
  <c r="P24" i="48"/>
  <c r="Y20" i="19"/>
  <c r="P25" i="48"/>
  <c r="Y18" i="19"/>
  <c r="P23" i="48"/>
  <c r="Y15" i="19"/>
  <c r="P20" i="48"/>
  <c r="Z28" i="19"/>
  <c r="Z27" i="19"/>
  <c r="AI26" i="19"/>
  <c r="P29" i="36" l="1" a="1"/>
  <c r="P29" i="36" s="1"/>
  <c r="Q34" i="48" a="1"/>
  <c r="Q34" i="48" s="1"/>
  <c r="P12" i="36" a="1"/>
  <c r="P12" i="36" s="1"/>
  <c r="P12" i="48" a="1"/>
  <c r="P12" i="48" s="1"/>
  <c r="P29" i="48" a="1"/>
  <c r="P29" i="48" s="1"/>
  <c r="Q34" i="42" a="1"/>
  <c r="Q34" i="42" s="1"/>
  <c r="P29" i="42" a="1"/>
  <c r="P29" i="42" s="1"/>
  <c r="P12" i="42" a="1"/>
  <c r="P12" i="42" s="1"/>
  <c r="Q34" i="36" a="1"/>
  <c r="Q34" i="36" s="1"/>
  <c r="Q24" i="42"/>
  <c r="Q24" i="36"/>
  <c r="Q20" i="42"/>
  <c r="Q20" i="36"/>
  <c r="Q19" i="36"/>
  <c r="Q19" i="42"/>
  <c r="Q10" i="42"/>
  <c r="Q10" i="36"/>
  <c r="Q23" i="42"/>
  <c r="Q23" i="36"/>
  <c r="Q21" i="42"/>
  <c r="Q21" i="36"/>
  <c r="T18" i="42"/>
  <c r="T18" i="36"/>
  <c r="AD28" i="42"/>
  <c r="AD28" i="36"/>
  <c r="T16" i="42"/>
  <c r="T16" i="36"/>
  <c r="Q22" i="42"/>
  <c r="Q22" i="36"/>
  <c r="Q14" i="42"/>
  <c r="Q15" i="42" s="1" a="1"/>
  <c r="Q15" i="42" s="1"/>
  <c r="Q14" i="36"/>
  <c r="Q15" i="36" s="1" a="1"/>
  <c r="Q15" i="36" s="1"/>
  <c r="Q25" i="42"/>
  <c r="Q25" i="36"/>
  <c r="T13" i="42"/>
  <c r="T13" i="36"/>
  <c r="Q26" i="42"/>
  <c r="Q26" i="36"/>
  <c r="T9" i="42"/>
  <c r="T9" i="36"/>
  <c r="Q27" i="36"/>
  <c r="Q27" i="42"/>
  <c r="Q11" i="42"/>
  <c r="Q11" i="36"/>
  <c r="X30" i="36"/>
  <c r="X30" i="42"/>
  <c r="R33" i="42"/>
  <c r="R33" i="36"/>
  <c r="AA31" i="42"/>
  <c r="AA31" i="36"/>
  <c r="R32" i="36"/>
  <c r="R32" i="42"/>
  <c r="R33" i="48"/>
  <c r="Q25" i="48"/>
  <c r="Z20" i="19"/>
  <c r="Q14" i="48"/>
  <c r="Q15" i="48" s="1" a="1"/>
  <c r="Q15" i="48" s="1"/>
  <c r="Z9" i="19"/>
  <c r="AC13" i="19"/>
  <c r="T18" i="48"/>
  <c r="AC11" i="19"/>
  <c r="T16" i="48"/>
  <c r="Q24" i="48"/>
  <c r="Z19" i="19"/>
  <c r="Q10" i="48"/>
  <c r="Z5" i="19"/>
  <c r="Q26" i="48"/>
  <c r="Z21" i="19"/>
  <c r="Q27" i="48"/>
  <c r="Z22" i="19"/>
  <c r="Q21" i="48"/>
  <c r="Z16" i="19"/>
  <c r="AM23" i="19"/>
  <c r="AD28" i="48"/>
  <c r="Z17" i="19"/>
  <c r="Q22" i="48"/>
  <c r="AA31" i="48"/>
  <c r="Z15" i="19"/>
  <c r="Q20" i="48"/>
  <c r="Z14" i="19"/>
  <c r="Q19" i="48"/>
  <c r="R32" i="48"/>
  <c r="Z18" i="19"/>
  <c r="Q23" i="48"/>
  <c r="X30" i="48"/>
  <c r="AG25" i="19"/>
  <c r="AC8" i="19"/>
  <c r="T13" i="48"/>
  <c r="AC4" i="19"/>
  <c r="T9" i="48"/>
  <c r="Q11" i="48"/>
  <c r="Z6" i="19"/>
  <c r="AA28" i="19"/>
  <c r="AA27" i="19"/>
  <c r="AJ26" i="19"/>
  <c r="R34" i="36" l="1" a="1"/>
  <c r="R34" i="36" s="1"/>
  <c r="Q12" i="48" a="1"/>
  <c r="Q12" i="48" s="1"/>
  <c r="R34" i="48" a="1"/>
  <c r="R34" i="48" s="1"/>
  <c r="Q29" i="48" a="1"/>
  <c r="Q29" i="48" s="1"/>
  <c r="R34" i="42" a="1"/>
  <c r="R34" i="42" s="1"/>
  <c r="Q12" i="42" a="1"/>
  <c r="Q12" i="42" s="1"/>
  <c r="Q12" i="36" a="1"/>
  <c r="Q12" i="36" s="1"/>
  <c r="Q29" i="36" a="1"/>
  <c r="Q29" i="36" s="1"/>
  <c r="Q29" i="42" a="1"/>
  <c r="Q29" i="42" s="1"/>
  <c r="R11" i="36"/>
  <c r="R11" i="42"/>
  <c r="R20" i="42"/>
  <c r="R20" i="36"/>
  <c r="R27" i="42"/>
  <c r="R27" i="36"/>
  <c r="R10" i="42"/>
  <c r="R10" i="36"/>
  <c r="R14" i="36"/>
  <c r="R15" i="36" s="1" a="1"/>
  <c r="R15" i="36" s="1"/>
  <c r="R14" i="42"/>
  <c r="R15" i="42" s="1" a="1"/>
  <c r="R15" i="42" s="1"/>
  <c r="U9" i="42"/>
  <c r="U9" i="36"/>
  <c r="AE28" i="36"/>
  <c r="AE28" i="42"/>
  <c r="U16" i="42"/>
  <c r="U16" i="36"/>
  <c r="R21" i="42"/>
  <c r="R21" i="36"/>
  <c r="R26" i="42"/>
  <c r="R26" i="36"/>
  <c r="R24" i="42"/>
  <c r="R24" i="36"/>
  <c r="R25" i="42"/>
  <c r="R25" i="36"/>
  <c r="R19" i="42"/>
  <c r="R19" i="36"/>
  <c r="U13" i="42"/>
  <c r="U13" i="36"/>
  <c r="R23" i="42"/>
  <c r="R23" i="36"/>
  <c r="R22" i="42"/>
  <c r="R22" i="36"/>
  <c r="U18" i="42"/>
  <c r="U18" i="36"/>
  <c r="S33" i="42"/>
  <c r="S33" i="36"/>
  <c r="S32" i="42"/>
  <c r="S32" i="36"/>
  <c r="AB31" i="42"/>
  <c r="AB31" i="36"/>
  <c r="Y30" i="42"/>
  <c r="Y30" i="36"/>
  <c r="S32" i="48"/>
  <c r="AD8" i="19"/>
  <c r="U13" i="48"/>
  <c r="AA15" i="19"/>
  <c r="R20" i="48"/>
  <c r="AA22" i="19"/>
  <c r="R27" i="48"/>
  <c r="AD11" i="19"/>
  <c r="U16" i="48"/>
  <c r="S33" i="48"/>
  <c r="Y30" i="48"/>
  <c r="AH25" i="19"/>
  <c r="AA17" i="19"/>
  <c r="R22" i="48"/>
  <c r="AA21" i="19"/>
  <c r="R26" i="48"/>
  <c r="AD13" i="19"/>
  <c r="U18" i="48"/>
  <c r="AA18" i="19"/>
  <c r="R23" i="48"/>
  <c r="AE28" i="48"/>
  <c r="AA5" i="19"/>
  <c r="R10" i="48"/>
  <c r="AA9" i="19"/>
  <c r="R14" i="48"/>
  <c r="R15" i="48" s="1" a="1"/>
  <c r="R15" i="48" s="1"/>
  <c r="AA6" i="19"/>
  <c r="R11" i="48"/>
  <c r="AB31" i="48"/>
  <c r="AD4" i="19"/>
  <c r="U9" i="48"/>
  <c r="AA14" i="19"/>
  <c r="R19" i="48"/>
  <c r="AA16" i="19"/>
  <c r="R21" i="48"/>
  <c r="AA19" i="19"/>
  <c r="R24" i="48"/>
  <c r="AA20" i="19"/>
  <c r="R25" i="48"/>
  <c r="AB27" i="19"/>
  <c r="AB28" i="19"/>
  <c r="AK26" i="19"/>
  <c r="R12" i="36" l="1" a="1"/>
  <c r="R12" i="36" s="1"/>
  <c r="S34" i="48" a="1"/>
  <c r="S34" i="48" s="1"/>
  <c r="R12" i="48" a="1"/>
  <c r="R12" i="48" s="1"/>
  <c r="R29" i="48" a="1"/>
  <c r="R29" i="48" s="1"/>
  <c r="R29" i="36" a="1"/>
  <c r="R29" i="36" s="1"/>
  <c r="S34" i="36" a="1"/>
  <c r="S34" i="36" s="1"/>
  <c r="R12" i="42" a="1"/>
  <c r="R12" i="42" s="1"/>
  <c r="R29" i="42" a="1"/>
  <c r="R29" i="42" s="1"/>
  <c r="S34" i="42" a="1"/>
  <c r="S34" i="42" s="1"/>
  <c r="S25" i="42"/>
  <c r="S25" i="36"/>
  <c r="S21" i="42"/>
  <c r="S21" i="36"/>
  <c r="V9" i="36"/>
  <c r="V9" i="42"/>
  <c r="V18" i="42"/>
  <c r="V18" i="36"/>
  <c r="S22" i="42"/>
  <c r="S22" i="36"/>
  <c r="S14" i="42"/>
  <c r="S15" i="42" s="1" a="1"/>
  <c r="S15" i="42" s="1"/>
  <c r="S14" i="36"/>
  <c r="S15" i="36" s="1" a="1"/>
  <c r="S15" i="36" s="1"/>
  <c r="V16" i="42"/>
  <c r="V17" i="42" s="1" a="1"/>
  <c r="V17" i="42" s="1"/>
  <c r="V16" i="36"/>
  <c r="V17" i="36" s="1" a="1"/>
  <c r="V17" i="36" s="1"/>
  <c r="S20" i="36"/>
  <c r="S20" i="42"/>
  <c r="S24" i="42"/>
  <c r="S24" i="36"/>
  <c r="S19" i="42"/>
  <c r="S19" i="36"/>
  <c r="S23" i="42"/>
  <c r="S23" i="36"/>
  <c r="S26" i="42"/>
  <c r="S26" i="36"/>
  <c r="S11" i="42"/>
  <c r="S11" i="36"/>
  <c r="S10" i="42"/>
  <c r="S10" i="36"/>
  <c r="S27" i="42"/>
  <c r="S27" i="36"/>
  <c r="V13" i="42"/>
  <c r="V13" i="36"/>
  <c r="Z30" i="42"/>
  <c r="Z30" i="36"/>
  <c r="T32" i="42"/>
  <c r="T32" i="36"/>
  <c r="AC31" i="36"/>
  <c r="AC31" i="42"/>
  <c r="T33" i="42"/>
  <c r="T33" i="36"/>
  <c r="AC31" i="48"/>
  <c r="T33" i="48"/>
  <c r="AB19" i="19"/>
  <c r="S24" i="48"/>
  <c r="AB6" i="19"/>
  <c r="S11" i="48"/>
  <c r="AE13" i="19"/>
  <c r="V18" i="48"/>
  <c r="V16" i="48"/>
  <c r="V17" i="48" s="1" a="1"/>
  <c r="V17" i="48" s="1"/>
  <c r="AE11" i="19"/>
  <c r="AB16" i="19"/>
  <c r="S21" i="48"/>
  <c r="AB9" i="19"/>
  <c r="S14" i="48"/>
  <c r="S15" i="48" s="1" a="1"/>
  <c r="S15" i="48" s="1"/>
  <c r="AB21" i="19"/>
  <c r="S26" i="48"/>
  <c r="AB22" i="19"/>
  <c r="S27" i="48"/>
  <c r="AB14" i="19"/>
  <c r="S19" i="48"/>
  <c r="AB5" i="19"/>
  <c r="S10" i="48"/>
  <c r="S12" i="48" s="1" a="1"/>
  <c r="S12" i="48" s="1"/>
  <c r="AB17" i="19"/>
  <c r="S22" i="48"/>
  <c r="AB15" i="19"/>
  <c r="S20" i="48"/>
  <c r="T32" i="48"/>
  <c r="AB20" i="19"/>
  <c r="S25" i="48"/>
  <c r="V9" i="48"/>
  <c r="AE4" i="19"/>
  <c r="AB18" i="19"/>
  <c r="S23" i="48"/>
  <c r="Z30" i="48"/>
  <c r="AI25" i="19"/>
  <c r="V13" i="48"/>
  <c r="AE8" i="19"/>
  <c r="AC27" i="19"/>
  <c r="AC28" i="19"/>
  <c r="AL26" i="19"/>
  <c r="T34" i="48" l="1" a="1"/>
  <c r="T34" i="48" s="1"/>
  <c r="T34" i="36" a="1"/>
  <c r="T34" i="36" s="1"/>
  <c r="S29" i="36" a="1"/>
  <c r="S29" i="36" s="1"/>
  <c r="S12" i="36" a="1"/>
  <c r="S12" i="36" s="1"/>
  <c r="S29" i="48" a="1"/>
  <c r="S29" i="48" s="1"/>
  <c r="T34" i="42" a="1"/>
  <c r="T34" i="42" s="1"/>
  <c r="S12" i="42" a="1"/>
  <c r="S12" i="42" s="1"/>
  <c r="S29" i="42" a="1"/>
  <c r="S29" i="42" s="1"/>
  <c r="W13" i="42"/>
  <c r="W13" i="36"/>
  <c r="T23" i="42"/>
  <c r="T23" i="36"/>
  <c r="T25" i="42"/>
  <c r="T25" i="36"/>
  <c r="T22" i="42"/>
  <c r="T22" i="36"/>
  <c r="T19" i="42"/>
  <c r="T19" i="36"/>
  <c r="T26" i="42"/>
  <c r="T26" i="36"/>
  <c r="T21" i="42"/>
  <c r="T21" i="36"/>
  <c r="W18" i="36"/>
  <c r="W18" i="42"/>
  <c r="T24" i="42"/>
  <c r="T24" i="36"/>
  <c r="W16" i="42"/>
  <c r="W16" i="36"/>
  <c r="W9" i="42"/>
  <c r="W9" i="36"/>
  <c r="T20" i="42"/>
  <c r="T20" i="36"/>
  <c r="T10" i="36"/>
  <c r="T10" i="42"/>
  <c r="T27" i="42"/>
  <c r="T27" i="36"/>
  <c r="T14" i="42"/>
  <c r="T15" i="42" s="1" a="1"/>
  <c r="T15" i="42" s="1"/>
  <c r="T14" i="36"/>
  <c r="T15" i="36" s="1" a="1"/>
  <c r="T15" i="36" s="1"/>
  <c r="T11" i="42"/>
  <c r="T11" i="36"/>
  <c r="AD31" i="42"/>
  <c r="AD31" i="36"/>
  <c r="U33" i="42"/>
  <c r="U33" i="36"/>
  <c r="AA30" i="36"/>
  <c r="AA30" i="42"/>
  <c r="U32" i="42"/>
  <c r="U32" i="36"/>
  <c r="AF8" i="19"/>
  <c r="W13" i="48"/>
  <c r="AD31" i="48"/>
  <c r="AA30" i="48"/>
  <c r="AJ25" i="19"/>
  <c r="AC15" i="19"/>
  <c r="T20" i="48"/>
  <c r="AC22" i="19"/>
  <c r="T27" i="48"/>
  <c r="AF11" i="19"/>
  <c r="W16" i="48"/>
  <c r="AC18" i="19"/>
  <c r="T23" i="48"/>
  <c r="AC17" i="19"/>
  <c r="T22" i="48"/>
  <c r="AC21" i="19"/>
  <c r="T26" i="48"/>
  <c r="AF13" i="19"/>
  <c r="W18" i="48"/>
  <c r="U33" i="48"/>
  <c r="AF4" i="19"/>
  <c r="W9" i="48"/>
  <c r="AC5" i="19"/>
  <c r="T10" i="48"/>
  <c r="AC9" i="19"/>
  <c r="T14" i="48"/>
  <c r="T15" i="48" s="1" a="1"/>
  <c r="T15" i="48" s="1"/>
  <c r="AC6" i="19"/>
  <c r="T11" i="48"/>
  <c r="U32" i="48"/>
  <c r="AC20" i="19"/>
  <c r="T25" i="48"/>
  <c r="AC14" i="19"/>
  <c r="T19" i="48"/>
  <c r="AC16" i="19"/>
  <c r="T21" i="48"/>
  <c r="AC19" i="19"/>
  <c r="T24" i="48"/>
  <c r="AD27" i="19"/>
  <c r="AD28" i="19"/>
  <c r="AM26" i="19"/>
  <c r="T29" i="36" l="1" a="1"/>
  <c r="T29" i="36" s="1"/>
  <c r="T29" i="48" a="1"/>
  <c r="T29" i="48" s="1"/>
  <c r="U34" i="36" a="1"/>
  <c r="U34" i="36" s="1"/>
  <c r="U34" i="48" a="1"/>
  <c r="U34" i="48" s="1"/>
  <c r="T12" i="48" a="1"/>
  <c r="T12" i="48" s="1"/>
  <c r="T12" i="36" a="1"/>
  <c r="T12" i="36" s="1"/>
  <c r="U34" i="42" a="1"/>
  <c r="U34" i="42" s="1"/>
  <c r="T12" i="42" a="1"/>
  <c r="T12" i="42" s="1"/>
  <c r="T29" i="42" a="1"/>
  <c r="T29" i="42" s="1"/>
  <c r="U24" i="42"/>
  <c r="U24" i="36"/>
  <c r="U19" i="42"/>
  <c r="U19" i="36"/>
  <c r="U26" i="42"/>
  <c r="U26" i="36"/>
  <c r="U23" i="42"/>
  <c r="U23" i="36"/>
  <c r="U27" i="36"/>
  <c r="U27" i="42"/>
  <c r="U11" i="42"/>
  <c r="U11" i="36"/>
  <c r="U10" i="36"/>
  <c r="U10" i="42"/>
  <c r="U12" i="42" s="1" a="1"/>
  <c r="U12" i="42" s="1"/>
  <c r="U21" i="42"/>
  <c r="U21" i="36"/>
  <c r="X18" i="42"/>
  <c r="X18" i="36"/>
  <c r="U22" i="42"/>
  <c r="U22" i="36"/>
  <c r="X16" i="42"/>
  <c r="X16" i="36"/>
  <c r="U20" i="42"/>
  <c r="U20" i="36"/>
  <c r="U25" i="42"/>
  <c r="U25" i="36"/>
  <c r="U14" i="42"/>
  <c r="U15" i="42" s="1" a="1"/>
  <c r="U15" i="42" s="1"/>
  <c r="U14" i="36"/>
  <c r="U15" i="36" s="1" a="1"/>
  <c r="U15" i="36" s="1"/>
  <c r="X9" i="42"/>
  <c r="X9" i="36"/>
  <c r="X13" i="42"/>
  <c r="X13" i="36"/>
  <c r="AE31" i="42"/>
  <c r="AE31" i="36"/>
  <c r="V33" i="36"/>
  <c r="V33" i="42"/>
  <c r="V32" i="36"/>
  <c r="V32" i="42"/>
  <c r="AB30" i="42"/>
  <c r="AB30" i="36"/>
  <c r="AE31" i="48"/>
  <c r="AD16" i="19"/>
  <c r="U21" i="48"/>
  <c r="AD9" i="19"/>
  <c r="U14" i="48"/>
  <c r="U15" i="48" s="1" a="1"/>
  <c r="U15" i="48" s="1"/>
  <c r="AD21" i="19"/>
  <c r="U26" i="48"/>
  <c r="AD22" i="19"/>
  <c r="U27" i="48"/>
  <c r="AD14" i="19"/>
  <c r="U19" i="48"/>
  <c r="AD5" i="19"/>
  <c r="U10" i="48"/>
  <c r="AD17" i="19"/>
  <c r="U22" i="48"/>
  <c r="AD15" i="19"/>
  <c r="U20" i="48"/>
  <c r="V32" i="48"/>
  <c r="AD20" i="19"/>
  <c r="U25" i="48"/>
  <c r="AG4" i="19"/>
  <c r="X9" i="48"/>
  <c r="AD18" i="19"/>
  <c r="U23" i="48"/>
  <c r="AB30" i="48"/>
  <c r="AK25" i="19"/>
  <c r="V33" i="48"/>
  <c r="AD19" i="19"/>
  <c r="U24" i="48"/>
  <c r="AD6" i="19"/>
  <c r="U11" i="48"/>
  <c r="AG13" i="19"/>
  <c r="X18" i="48"/>
  <c r="AG11" i="19"/>
  <c r="X16" i="48"/>
  <c r="AG8" i="19"/>
  <c r="X13" i="48"/>
  <c r="AE27" i="19"/>
  <c r="AE28" i="19"/>
  <c r="U12" i="48" l="1" a="1"/>
  <c r="U12" i="48" s="1"/>
  <c r="U12" i="36" a="1"/>
  <c r="U12" i="36" s="1"/>
  <c r="U29" i="48" a="1"/>
  <c r="U29" i="48" s="1"/>
  <c r="U29" i="36" a="1"/>
  <c r="U29" i="36" s="1"/>
  <c r="V34" i="42" a="1"/>
  <c r="V34" i="42" s="1"/>
  <c r="V34" i="48" a="1"/>
  <c r="V34" i="48" s="1"/>
  <c r="U29" i="42" a="1"/>
  <c r="U29" i="42" s="1"/>
  <c r="V34" i="36" a="1"/>
  <c r="V34" i="36" s="1"/>
  <c r="Y13" i="42"/>
  <c r="Y13" i="36"/>
  <c r="Y18" i="42"/>
  <c r="Y18" i="36"/>
  <c r="V24" i="42"/>
  <c r="V24" i="36"/>
  <c r="V20" i="42"/>
  <c r="V20" i="36"/>
  <c r="V10" i="42"/>
  <c r="V10" i="36"/>
  <c r="V27" i="42"/>
  <c r="V27" i="36"/>
  <c r="V14" i="42"/>
  <c r="V15" i="42" s="1" a="1"/>
  <c r="V15" i="42" s="1"/>
  <c r="V14" i="36"/>
  <c r="V15" i="36" s="1" a="1"/>
  <c r="V15" i="36" s="1"/>
  <c r="V23" i="42"/>
  <c r="V23" i="36"/>
  <c r="V25" i="42"/>
  <c r="V25" i="36"/>
  <c r="V11" i="36"/>
  <c r="V11" i="42"/>
  <c r="V22" i="42"/>
  <c r="V22" i="36"/>
  <c r="V19" i="42"/>
  <c r="V19" i="36"/>
  <c r="V26" i="42"/>
  <c r="V26" i="36"/>
  <c r="V21" i="42"/>
  <c r="V21" i="36"/>
  <c r="Y16" i="42"/>
  <c r="Y16" i="36"/>
  <c r="Y9" i="42"/>
  <c r="Y9" i="36"/>
  <c r="W32" i="42"/>
  <c r="W32" i="36"/>
  <c r="W33" i="36"/>
  <c r="W33" i="42"/>
  <c r="AC30" i="42"/>
  <c r="AC30" i="36"/>
  <c r="W32" i="48"/>
  <c r="AH8" i="19"/>
  <c r="Y13" i="48"/>
  <c r="AH11" i="19"/>
  <c r="Y16" i="48"/>
  <c r="AC30" i="48"/>
  <c r="AL25" i="19"/>
  <c r="AE15" i="19"/>
  <c r="V20" i="48"/>
  <c r="AE22" i="19"/>
  <c r="V27" i="48"/>
  <c r="AH13" i="19"/>
  <c r="Y18" i="48"/>
  <c r="AE18" i="19"/>
  <c r="V23" i="48"/>
  <c r="AE17" i="19"/>
  <c r="V22" i="48"/>
  <c r="AE21" i="19"/>
  <c r="V26" i="48"/>
  <c r="W33" i="48"/>
  <c r="AE6" i="19"/>
  <c r="V11" i="48"/>
  <c r="AH4" i="19"/>
  <c r="Y9" i="48"/>
  <c r="AE5" i="19"/>
  <c r="V10" i="48"/>
  <c r="V12" i="48" s="1" a="1"/>
  <c r="V12" i="48" s="1"/>
  <c r="V14" i="48"/>
  <c r="V15" i="48" s="1" a="1"/>
  <c r="V15" i="48" s="1"/>
  <c r="AE9" i="19"/>
  <c r="AE19" i="19"/>
  <c r="V24" i="48"/>
  <c r="AE20" i="19"/>
  <c r="V25" i="48"/>
  <c r="AE14" i="19"/>
  <c r="V19" i="48"/>
  <c r="AE16" i="19"/>
  <c r="V21" i="48"/>
  <c r="AF28" i="19"/>
  <c r="AF27" i="19"/>
  <c r="V29" i="48" l="1" a="1"/>
  <c r="V29" i="48" s="1"/>
  <c r="W34" i="36" a="1"/>
  <c r="W34" i="36" s="1"/>
  <c r="W34" i="48" a="1"/>
  <c r="W34" i="48" s="1"/>
  <c r="V29" i="42" a="1"/>
  <c r="V29" i="42" s="1"/>
  <c r="V12" i="42" a="1"/>
  <c r="V12" i="42" s="1"/>
  <c r="W34" i="42" a="1"/>
  <c r="W34" i="42" s="1"/>
  <c r="V29" i="36" a="1"/>
  <c r="V29" i="36" s="1"/>
  <c r="V12" i="36" a="1"/>
  <c r="V12" i="36" s="1"/>
  <c r="W21" i="42"/>
  <c r="W21" i="36"/>
  <c r="W25" i="42"/>
  <c r="W25" i="36"/>
  <c r="Z9" i="36"/>
  <c r="Z9" i="42"/>
  <c r="W26" i="42"/>
  <c r="W26" i="36"/>
  <c r="W23" i="42"/>
  <c r="W23" i="36"/>
  <c r="W27" i="42"/>
  <c r="W27" i="36"/>
  <c r="Z13" i="42"/>
  <c r="Z13" i="36"/>
  <c r="W19" i="42"/>
  <c r="W19" i="36"/>
  <c r="W24" i="42"/>
  <c r="W24" i="36"/>
  <c r="W10" i="36"/>
  <c r="W10" i="42"/>
  <c r="W11" i="42"/>
  <c r="W11" i="36"/>
  <c r="W14" i="42"/>
  <c r="W15" i="42" s="1" a="1"/>
  <c r="W15" i="42" s="1"/>
  <c r="W14" i="36"/>
  <c r="W15" i="36" s="1" a="1"/>
  <c r="W15" i="36" s="1"/>
  <c r="W22" i="42"/>
  <c r="W22" i="36"/>
  <c r="Z18" i="42"/>
  <c r="Z18" i="36"/>
  <c r="W20" i="42"/>
  <c r="W20" i="36"/>
  <c r="Z16" i="36"/>
  <c r="Z16" i="42"/>
  <c r="AD30" i="42"/>
  <c r="AD30" i="36"/>
  <c r="X32" i="42"/>
  <c r="X32" i="36"/>
  <c r="X33" i="36"/>
  <c r="X33" i="42"/>
  <c r="X33" i="48"/>
  <c r="AF16" i="19"/>
  <c r="W21" i="48"/>
  <c r="AF14" i="19"/>
  <c r="W19" i="48"/>
  <c r="AF5" i="19"/>
  <c r="W10" i="48"/>
  <c r="AF17" i="19"/>
  <c r="W22" i="48"/>
  <c r="AF15" i="19"/>
  <c r="W20" i="48"/>
  <c r="X32" i="48"/>
  <c r="AF20" i="19"/>
  <c r="W25" i="48"/>
  <c r="AI4" i="19"/>
  <c r="Z9" i="48"/>
  <c r="AF18" i="19"/>
  <c r="W23" i="48"/>
  <c r="AD30" i="48"/>
  <c r="AM25" i="19"/>
  <c r="AF19" i="19"/>
  <c r="W24" i="48"/>
  <c r="AF6" i="19"/>
  <c r="W11" i="48"/>
  <c r="AI13" i="19"/>
  <c r="Z18" i="48"/>
  <c r="AI11" i="19"/>
  <c r="Z16" i="48"/>
  <c r="AF9" i="19"/>
  <c r="W14" i="48"/>
  <c r="W15" i="48" s="1" a="1"/>
  <c r="W15" i="48" s="1"/>
  <c r="AF21" i="19"/>
  <c r="W26" i="48"/>
  <c r="AF22" i="19"/>
  <c r="W27" i="48"/>
  <c r="AI8" i="19"/>
  <c r="Z13" i="48"/>
  <c r="AG28" i="19"/>
  <c r="AG27" i="19"/>
  <c r="W12" i="48" l="1" a="1"/>
  <c r="W12" i="48" s="1"/>
  <c r="X34" i="48" a="1"/>
  <c r="X34" i="48" s="1"/>
  <c r="W29" i="48" a="1"/>
  <c r="W29" i="48" s="1"/>
  <c r="X34" i="36" a="1"/>
  <c r="X34" i="36" s="1"/>
  <c r="W12" i="42" a="1"/>
  <c r="W12" i="42" s="1"/>
  <c r="X34" i="42" a="1"/>
  <c r="X34" i="42" s="1"/>
  <c r="W12" i="36" a="1"/>
  <c r="W12" i="36" s="1"/>
  <c r="W29" i="36" a="1"/>
  <c r="W29" i="36" s="1"/>
  <c r="W29" i="42" a="1"/>
  <c r="W29" i="42" s="1"/>
  <c r="AA13" i="36"/>
  <c r="AA13" i="42"/>
  <c r="X26" i="42"/>
  <c r="X26" i="36"/>
  <c r="AA16" i="42"/>
  <c r="AA17" i="42" s="1" a="1"/>
  <c r="AA17" i="42" s="1"/>
  <c r="AF17" i="42" s="1"/>
  <c r="AA16" i="36"/>
  <c r="AA17" i="36" s="1" a="1"/>
  <c r="AA17" i="36" s="1"/>
  <c r="AF17" i="36" s="1"/>
  <c r="X11" i="42"/>
  <c r="X11" i="36"/>
  <c r="AA9" i="42"/>
  <c r="AA9" i="36"/>
  <c r="X20" i="42"/>
  <c r="X20" i="36"/>
  <c r="X10" i="42"/>
  <c r="X10" i="36"/>
  <c r="X21" i="42"/>
  <c r="X21" i="36"/>
  <c r="X27" i="42"/>
  <c r="X27" i="36"/>
  <c r="AA18" i="42"/>
  <c r="AA18" i="36"/>
  <c r="X24" i="42"/>
  <c r="X24" i="36"/>
  <c r="X23" i="42"/>
  <c r="X23" i="36"/>
  <c r="X25" i="42"/>
  <c r="X25" i="36"/>
  <c r="X14" i="42"/>
  <c r="X15" i="42" s="1" a="1"/>
  <c r="X15" i="42" s="1"/>
  <c r="X14" i="36"/>
  <c r="X15" i="36" s="1" a="1"/>
  <c r="X15" i="36" s="1"/>
  <c r="X22" i="42"/>
  <c r="X22" i="36"/>
  <c r="X19" i="42"/>
  <c r="X19" i="36"/>
  <c r="Y32" i="42"/>
  <c r="Y32" i="36"/>
  <c r="Y33" i="42"/>
  <c r="Y33" i="36"/>
  <c r="AE30" i="42"/>
  <c r="AE30" i="36"/>
  <c r="Y33" i="48"/>
  <c r="AA13" i="48"/>
  <c r="AJ8" i="19"/>
  <c r="AG22" i="19"/>
  <c r="X27" i="48"/>
  <c r="AJ13" i="19"/>
  <c r="AA18" i="48"/>
  <c r="AG18" i="19"/>
  <c r="X23" i="48"/>
  <c r="AG17" i="19"/>
  <c r="X22" i="48"/>
  <c r="AG21" i="19"/>
  <c r="X26" i="48"/>
  <c r="AG6" i="19"/>
  <c r="X11" i="48"/>
  <c r="AA9" i="48"/>
  <c r="AJ4" i="19"/>
  <c r="AG5" i="19"/>
  <c r="X10" i="48"/>
  <c r="AG9" i="19"/>
  <c r="X14" i="48"/>
  <c r="X15" i="48" s="1" a="1"/>
  <c r="X15" i="48" s="1"/>
  <c r="AG19" i="19"/>
  <c r="X24" i="48"/>
  <c r="AG20" i="19"/>
  <c r="X25" i="48"/>
  <c r="AG14" i="19"/>
  <c r="X19" i="48"/>
  <c r="Y32" i="48"/>
  <c r="AA16" i="48"/>
  <c r="AA17" i="48" s="1" a="1"/>
  <c r="AA17" i="48" s="1"/>
  <c r="AF17" i="48" s="1"/>
  <c r="AJ11" i="19"/>
  <c r="AE30" i="48"/>
  <c r="AG15" i="19"/>
  <c r="X20" i="48"/>
  <c r="AG16" i="19"/>
  <c r="X21" i="48"/>
  <c r="AH27" i="19"/>
  <c r="AH28" i="19"/>
  <c r="G83" i="48" l="1"/>
  <c r="G69" i="48"/>
  <c r="G83" i="42"/>
  <c r="G69" i="42"/>
  <c r="G83" i="36"/>
  <c r="G69" i="36"/>
  <c r="X29" i="48" a="1"/>
  <c r="X29" i="48" s="1"/>
  <c r="X12" i="48" a="1"/>
  <c r="X12" i="48" s="1"/>
  <c r="X12" i="42" a="1"/>
  <c r="X12" i="42" s="1"/>
  <c r="X29" i="36" a="1"/>
  <c r="X29" i="36" s="1"/>
  <c r="Y34" i="48" a="1"/>
  <c r="Y34" i="48" s="1"/>
  <c r="Y34" i="42" a="1"/>
  <c r="Y34" i="42" s="1"/>
  <c r="X12" i="36" a="1"/>
  <c r="X12" i="36" s="1"/>
  <c r="Y34" i="36" a="1"/>
  <c r="Y34" i="36" s="1"/>
  <c r="X29" i="42" a="1"/>
  <c r="X29" i="42" s="1"/>
  <c r="AB13" i="42"/>
  <c r="AB13" i="36"/>
  <c r="AB16" i="42"/>
  <c r="AB16" i="36"/>
  <c r="Y19" i="42"/>
  <c r="Y19" i="36"/>
  <c r="Y24" i="42"/>
  <c r="Y24" i="36"/>
  <c r="Y10" i="36"/>
  <c r="Y10" i="42"/>
  <c r="Y11" i="42"/>
  <c r="Y11" i="36"/>
  <c r="Y22" i="42"/>
  <c r="Y22" i="36"/>
  <c r="AB18" i="42"/>
  <c r="AB18" i="36"/>
  <c r="AB9" i="42"/>
  <c r="AB9" i="36"/>
  <c r="Y21" i="42"/>
  <c r="Y21" i="36"/>
  <c r="Y20" i="42"/>
  <c r="Y20" i="36"/>
  <c r="Y25" i="42"/>
  <c r="Y25" i="36"/>
  <c r="Y14" i="36"/>
  <c r="Y15" i="36" s="1" a="1"/>
  <c r="Y15" i="36" s="1"/>
  <c r="Y14" i="42"/>
  <c r="Y15" i="42" s="1" a="1"/>
  <c r="Y15" i="42" s="1"/>
  <c r="Y26" i="42"/>
  <c r="Y26" i="36"/>
  <c r="Y23" i="42"/>
  <c r="Y23" i="36"/>
  <c r="Y27" i="36"/>
  <c r="Y27" i="42"/>
  <c r="Z33" i="42"/>
  <c r="Z33" i="36"/>
  <c r="Z32" i="36"/>
  <c r="Z32" i="42"/>
  <c r="Z34" i="42" s="1" a="1"/>
  <c r="Z34" i="42" s="1"/>
  <c r="Z33" i="48"/>
  <c r="Z32" i="48"/>
  <c r="AH16" i="19"/>
  <c r="Y21" i="48"/>
  <c r="AH20" i="19"/>
  <c r="Y25" i="48"/>
  <c r="AK4" i="19"/>
  <c r="AB9" i="48"/>
  <c r="AH18" i="19"/>
  <c r="Y23" i="48"/>
  <c r="AH15" i="19"/>
  <c r="Y20" i="48"/>
  <c r="AH19" i="19"/>
  <c r="Y24" i="48"/>
  <c r="AH6" i="19"/>
  <c r="Y11" i="48"/>
  <c r="AK13" i="19"/>
  <c r="AB18" i="48"/>
  <c r="AK11" i="19"/>
  <c r="AB16" i="48"/>
  <c r="AH9" i="19"/>
  <c r="Y14" i="48"/>
  <c r="Y15" i="48" s="1" a="1"/>
  <c r="Y15" i="48" s="1"/>
  <c r="AH21" i="19"/>
  <c r="Y26" i="48"/>
  <c r="AH22" i="19"/>
  <c r="Y27" i="48"/>
  <c r="AH14" i="19"/>
  <c r="Y19" i="48"/>
  <c r="AH5" i="19"/>
  <c r="Y10" i="48"/>
  <c r="AH17" i="19"/>
  <c r="Y22" i="48"/>
  <c r="AK8" i="19"/>
  <c r="AB13" i="48"/>
  <c r="AI27" i="19"/>
  <c r="AI28" i="19"/>
  <c r="Z34" i="48" l="1" a="1"/>
  <c r="Z34" i="48" s="1"/>
  <c r="Z34" i="36" a="1"/>
  <c r="Z34" i="36" s="1"/>
  <c r="Y29" i="48" a="1"/>
  <c r="Y29" i="48" s="1"/>
  <c r="Y12" i="42" a="1"/>
  <c r="Y12" i="42" s="1"/>
  <c r="Y12" i="36" a="1"/>
  <c r="Y12" i="36" s="1"/>
  <c r="Y29" i="36" a="1"/>
  <c r="Y29" i="36" s="1"/>
  <c r="Y12" i="48" a="1"/>
  <c r="Y12" i="48" s="1"/>
  <c r="Y29" i="42" a="1"/>
  <c r="Y29" i="42" s="1"/>
  <c r="Z19" i="42"/>
  <c r="Z19" i="36"/>
  <c r="Z20" i="42"/>
  <c r="Z20" i="36"/>
  <c r="AC13" i="42"/>
  <c r="AC13" i="36"/>
  <c r="Z14" i="42"/>
  <c r="Z15" i="42" s="1" a="1"/>
  <c r="Z15" i="42" s="1"/>
  <c r="Z14" i="36"/>
  <c r="Z15" i="36" s="1" a="1"/>
  <c r="Z15" i="36" s="1"/>
  <c r="AC18" i="42"/>
  <c r="AC18" i="36"/>
  <c r="Z24" i="42"/>
  <c r="Z24" i="36"/>
  <c r="Z23" i="42"/>
  <c r="Z23" i="36"/>
  <c r="Z25" i="42"/>
  <c r="Z25" i="36"/>
  <c r="Z10" i="42"/>
  <c r="Z10" i="36"/>
  <c r="Z27" i="42"/>
  <c r="Z27" i="36"/>
  <c r="Z22" i="42"/>
  <c r="Z22" i="36"/>
  <c r="Z26" i="42"/>
  <c r="Z26" i="36"/>
  <c r="AC16" i="42"/>
  <c r="AC16" i="36"/>
  <c r="Z11" i="36"/>
  <c r="Z11" i="42"/>
  <c r="AC9" i="42"/>
  <c r="AC9" i="36"/>
  <c r="Z21" i="42"/>
  <c r="Z21" i="36"/>
  <c r="AA33" i="36"/>
  <c r="AA33" i="42"/>
  <c r="AA32" i="42"/>
  <c r="AA34" i="42" s="1" a="1"/>
  <c r="AA34" i="42" s="1"/>
  <c r="AA32" i="36"/>
  <c r="AA33" i="48"/>
  <c r="AL8" i="19"/>
  <c r="AC13" i="48"/>
  <c r="AI22" i="19"/>
  <c r="Z27" i="48"/>
  <c r="AL13" i="19"/>
  <c r="AC18" i="48"/>
  <c r="AI18" i="19"/>
  <c r="Z23" i="48"/>
  <c r="AI17" i="19"/>
  <c r="Z22" i="48"/>
  <c r="AI21" i="19"/>
  <c r="Z26" i="48"/>
  <c r="AI6" i="19"/>
  <c r="Z11" i="48"/>
  <c r="AL4" i="19"/>
  <c r="AC9" i="48"/>
  <c r="AI5" i="19"/>
  <c r="Z10" i="48"/>
  <c r="AI9" i="19"/>
  <c r="Z14" i="48"/>
  <c r="Z15" i="48" s="1" a="1"/>
  <c r="Z15" i="48" s="1"/>
  <c r="AI19" i="19"/>
  <c r="Z24" i="48"/>
  <c r="AI20" i="19"/>
  <c r="Z25" i="48"/>
  <c r="AA32" i="48"/>
  <c r="AI14" i="19"/>
  <c r="Z19" i="48"/>
  <c r="AL11" i="19"/>
  <c r="AC16" i="48"/>
  <c r="AI15" i="19"/>
  <c r="Z20" i="48"/>
  <c r="AI16" i="19"/>
  <c r="Z21" i="48"/>
  <c r="AJ28" i="19"/>
  <c r="AJ27" i="19"/>
  <c r="AA34" i="36" l="1" a="1"/>
  <c r="AA34" i="36" s="1"/>
  <c r="AA34" i="48" a="1"/>
  <c r="AA34" i="48" s="1"/>
  <c r="Z12" i="48" a="1"/>
  <c r="Z12" i="48" s="1"/>
  <c r="Z12" i="36" a="1"/>
  <c r="Z12" i="36" s="1"/>
  <c r="Z29" i="48" a="1"/>
  <c r="Z29" i="48" s="1"/>
  <c r="Z12" i="42" a="1"/>
  <c r="Z12" i="42" s="1"/>
  <c r="Z29" i="42" a="1"/>
  <c r="Z29" i="42" s="1"/>
  <c r="Z29" i="36" a="1"/>
  <c r="Z29" i="36" s="1"/>
  <c r="AA24" i="42"/>
  <c r="AA24" i="36"/>
  <c r="AA10" i="36"/>
  <c r="AA10" i="42"/>
  <c r="AA11" i="42"/>
  <c r="AA11" i="36"/>
  <c r="AA22" i="42"/>
  <c r="AA22" i="36"/>
  <c r="AD18" i="42"/>
  <c r="AD18" i="36"/>
  <c r="AD13" i="42"/>
  <c r="AD13" i="36"/>
  <c r="AA21" i="42"/>
  <c r="AA21" i="36"/>
  <c r="AD16" i="36"/>
  <c r="AD16" i="42"/>
  <c r="AA14" i="42"/>
  <c r="AA15" i="42" s="1" a="1"/>
  <c r="AA15" i="42" s="1"/>
  <c r="AA14" i="36"/>
  <c r="AA15" i="36" s="1" a="1"/>
  <c r="AA15" i="36" s="1"/>
  <c r="AD9" i="42"/>
  <c r="AD9" i="36"/>
  <c r="AA26" i="42"/>
  <c r="AA26" i="36"/>
  <c r="AA23" i="42"/>
  <c r="AA23" i="36"/>
  <c r="AA27" i="42"/>
  <c r="AA27" i="36"/>
  <c r="AA25" i="42"/>
  <c r="AA25" i="36"/>
  <c r="AA20" i="42"/>
  <c r="AA20" i="36"/>
  <c r="AA19" i="42"/>
  <c r="AA19" i="36"/>
  <c r="AB32" i="36"/>
  <c r="AB32" i="42"/>
  <c r="AB33" i="36"/>
  <c r="AB33" i="42"/>
  <c r="AB32" i="48"/>
  <c r="AJ16" i="19"/>
  <c r="AA21" i="48"/>
  <c r="AJ20" i="19"/>
  <c r="AA25" i="48"/>
  <c r="AM4" i="19"/>
  <c r="AD9" i="48"/>
  <c r="AJ18" i="19"/>
  <c r="AA23" i="48"/>
  <c r="AJ15" i="19"/>
  <c r="AA20" i="48"/>
  <c r="AJ19" i="19"/>
  <c r="AA24" i="48"/>
  <c r="AA11" i="48"/>
  <c r="AJ6" i="19"/>
  <c r="AM13" i="19"/>
  <c r="AD18" i="48"/>
  <c r="AM11" i="19"/>
  <c r="AD16" i="48"/>
  <c r="AA14" i="48"/>
  <c r="AA15" i="48" s="1" a="1"/>
  <c r="AA15" i="48" s="1"/>
  <c r="AJ9" i="19"/>
  <c r="AJ21" i="19"/>
  <c r="AA26" i="48"/>
  <c r="AJ22" i="19"/>
  <c r="AA27" i="48"/>
  <c r="AB33" i="48"/>
  <c r="AJ14" i="19"/>
  <c r="AA19" i="48"/>
  <c r="AA10" i="48"/>
  <c r="AJ5" i="19"/>
  <c r="AJ17" i="19"/>
  <c r="AA22" i="48"/>
  <c r="AM8" i="19"/>
  <c r="AD13" i="48"/>
  <c r="AK27" i="19"/>
  <c r="AK28" i="19"/>
  <c r="AB34" i="42" l="1" a="1"/>
  <c r="AB34" i="42" s="1"/>
  <c r="AB34" i="36" a="1"/>
  <c r="AB34" i="36" s="1"/>
  <c r="AB34" i="48" a="1"/>
  <c r="AB34" i="48" s="1"/>
  <c r="AA29" i="48" a="1"/>
  <c r="AA29" i="48" s="1"/>
  <c r="AA29" i="36" a="1"/>
  <c r="AA29" i="36" s="1"/>
  <c r="AA29" i="42" a="1"/>
  <c r="AA29" i="42" s="1"/>
  <c r="AA12" i="42" a="1"/>
  <c r="AA12" i="42" s="1"/>
  <c r="AA12" i="36" a="1"/>
  <c r="AA12" i="36" s="1"/>
  <c r="AA12" i="48" a="1"/>
  <c r="AA12" i="48" s="1"/>
  <c r="AB10" i="36"/>
  <c r="AB10" i="42"/>
  <c r="AB26" i="42"/>
  <c r="AB26" i="36"/>
  <c r="AE16" i="42"/>
  <c r="AE16" i="36"/>
  <c r="AB20" i="42"/>
  <c r="AB20" i="36"/>
  <c r="AE9" i="42"/>
  <c r="AE9" i="36"/>
  <c r="AB21" i="42"/>
  <c r="AB21" i="36"/>
  <c r="AE13" i="36"/>
  <c r="AE13" i="42"/>
  <c r="AB14" i="42"/>
  <c r="AB15" i="42" s="1" a="1"/>
  <c r="AB15" i="42" s="1"/>
  <c r="AB14" i="36"/>
  <c r="AB15" i="36" s="1" a="1"/>
  <c r="AB15" i="36" s="1"/>
  <c r="AB27" i="42"/>
  <c r="AB27" i="36"/>
  <c r="AE18" i="42"/>
  <c r="AE18" i="36"/>
  <c r="AB24" i="42"/>
  <c r="AB24" i="36"/>
  <c r="AB23" i="42"/>
  <c r="AB23" i="36"/>
  <c r="AB25" i="42"/>
  <c r="AB25" i="36"/>
  <c r="AB22" i="42"/>
  <c r="AB22" i="36"/>
  <c r="AB19" i="42"/>
  <c r="AB19" i="36"/>
  <c r="AB11" i="42"/>
  <c r="AB11" i="36"/>
  <c r="AC33" i="42"/>
  <c r="AC33" i="36"/>
  <c r="AC32" i="42"/>
  <c r="AC34" i="42" s="1" a="1"/>
  <c r="AC34" i="42" s="1"/>
  <c r="AC32" i="36"/>
  <c r="AC33" i="48"/>
  <c r="AE13" i="48"/>
  <c r="AK22" i="19"/>
  <c r="AB27" i="48"/>
  <c r="AE18" i="48"/>
  <c r="AK18" i="19"/>
  <c r="AB23" i="48"/>
  <c r="AK17" i="19"/>
  <c r="AB22" i="48"/>
  <c r="AK21" i="19"/>
  <c r="AB26" i="48"/>
  <c r="AK6" i="19"/>
  <c r="AB11" i="48"/>
  <c r="AE9" i="48"/>
  <c r="AK5" i="19"/>
  <c r="AB10" i="48"/>
  <c r="AK9" i="19"/>
  <c r="AB14" i="48"/>
  <c r="AB15" i="48" s="1" a="1"/>
  <c r="AB15" i="48" s="1"/>
  <c r="AK19" i="19"/>
  <c r="AB24" i="48"/>
  <c r="AK20" i="19"/>
  <c r="AB25" i="48"/>
  <c r="AC32" i="48"/>
  <c r="AK14" i="19"/>
  <c r="AB19" i="48"/>
  <c r="AE16" i="48"/>
  <c r="AK15" i="19"/>
  <c r="AB20" i="48"/>
  <c r="AK16" i="19"/>
  <c r="AB21" i="48"/>
  <c r="AL27" i="19"/>
  <c r="AL28" i="19"/>
  <c r="AB29" i="42" l="1" a="1"/>
  <c r="AB29" i="42" s="1"/>
  <c r="AB12" i="48" a="1"/>
  <c r="AB12" i="48" s="1"/>
  <c r="AB12" i="42" a="1"/>
  <c r="AB12" i="42" s="1"/>
  <c r="AB29" i="48" a="1"/>
  <c r="AB29" i="48" s="1"/>
  <c r="AC34" i="36" a="1"/>
  <c r="AC34" i="36" s="1"/>
  <c r="AC34" i="48" a="1"/>
  <c r="AC34" i="48" s="1"/>
  <c r="AB29" i="36" a="1"/>
  <c r="AB29" i="36" s="1"/>
  <c r="AB12" i="36" a="1"/>
  <c r="AB12" i="36" s="1"/>
  <c r="AC20" i="42"/>
  <c r="AC20" i="36"/>
  <c r="AC26" i="42"/>
  <c r="AC26" i="36"/>
  <c r="AC23" i="42"/>
  <c r="AC23" i="36"/>
  <c r="AC21" i="36"/>
  <c r="AC21" i="42"/>
  <c r="AC25" i="42"/>
  <c r="AC25" i="36"/>
  <c r="AC14" i="36"/>
  <c r="AC15" i="36" s="1" a="1"/>
  <c r="AC15" i="36" s="1"/>
  <c r="AC14" i="42"/>
  <c r="AC15" i="42" s="1" a="1"/>
  <c r="AC15" i="42" s="1"/>
  <c r="AC19" i="36"/>
  <c r="AC19" i="42"/>
  <c r="AC11" i="42"/>
  <c r="AC11" i="36"/>
  <c r="AC22" i="42"/>
  <c r="AC22" i="36"/>
  <c r="AC24" i="42"/>
  <c r="AC24" i="36"/>
  <c r="AC10" i="42"/>
  <c r="AC12" i="42" s="1" a="1"/>
  <c r="AC12" i="42" s="1"/>
  <c r="AC10" i="36"/>
  <c r="AC27" i="42"/>
  <c r="AC27" i="36"/>
  <c r="AD32" i="42"/>
  <c r="AD32" i="36"/>
  <c r="AD33" i="42"/>
  <c r="AD33" i="36"/>
  <c r="AL16" i="19"/>
  <c r="AC21" i="48"/>
  <c r="AL19" i="19"/>
  <c r="AC24" i="48"/>
  <c r="AL21" i="19"/>
  <c r="AC26" i="48"/>
  <c r="AL15" i="19"/>
  <c r="AC20" i="48"/>
  <c r="AL9" i="19"/>
  <c r="AC14" i="48"/>
  <c r="AC15" i="48" s="1" a="1"/>
  <c r="AC15" i="48" s="1"/>
  <c r="AL17" i="19"/>
  <c r="AC22" i="48"/>
  <c r="AD33" i="48"/>
  <c r="AL14" i="19"/>
  <c r="AC19" i="48"/>
  <c r="AL5" i="19"/>
  <c r="AC10" i="48"/>
  <c r="AL18" i="19"/>
  <c r="AC23" i="48"/>
  <c r="AD32" i="48"/>
  <c r="AL20" i="19"/>
  <c r="AC25" i="48"/>
  <c r="AL6" i="19"/>
  <c r="AC11" i="48"/>
  <c r="AL22" i="19"/>
  <c r="AC27" i="48"/>
  <c r="AM27" i="19"/>
  <c r="AM28" i="19"/>
  <c r="AD34" i="36" l="1" a="1"/>
  <c r="AD34" i="36" s="1"/>
  <c r="AD34" i="42" a="1"/>
  <c r="AD34" i="42" s="1"/>
  <c r="AC29" i="42" a="1"/>
  <c r="AC29" i="42" s="1"/>
  <c r="AC12" i="36" a="1"/>
  <c r="AC12" i="36" s="1"/>
  <c r="AC29" i="48" a="1"/>
  <c r="AC29" i="48" s="1"/>
  <c r="AC29" i="36" a="1"/>
  <c r="AC29" i="36" s="1"/>
  <c r="AD34" i="48" a="1"/>
  <c r="AD34" i="48" s="1"/>
  <c r="AF34" i="48" s="1"/>
  <c r="G85" i="48" s="1"/>
  <c r="AC12" i="48" a="1"/>
  <c r="AC12" i="48" s="1"/>
  <c r="AD23" i="42"/>
  <c r="AD23" i="36"/>
  <c r="AD19" i="42"/>
  <c r="AD19" i="36"/>
  <c r="AD14" i="42"/>
  <c r="AD15" i="42" s="1" a="1"/>
  <c r="AD15" i="42" s="1"/>
  <c r="AD14" i="36"/>
  <c r="AD15" i="36" s="1" a="1"/>
  <c r="AD15" i="36" s="1"/>
  <c r="AD26" i="42"/>
  <c r="AD26" i="36"/>
  <c r="AD21" i="42"/>
  <c r="AD21" i="36"/>
  <c r="AD27" i="42"/>
  <c r="AD27" i="36"/>
  <c r="AD10" i="42"/>
  <c r="AD10" i="36"/>
  <c r="AD25" i="42"/>
  <c r="AD25" i="36"/>
  <c r="AD11" i="42"/>
  <c r="AD11" i="36"/>
  <c r="AD22" i="42"/>
  <c r="AD22" i="36"/>
  <c r="AD20" i="42"/>
  <c r="AD20" i="36"/>
  <c r="AD24" i="42"/>
  <c r="AD24" i="36"/>
  <c r="AE33" i="42"/>
  <c r="AE33" i="36"/>
  <c r="AE32" i="42"/>
  <c r="AE32" i="36"/>
  <c r="AE32" i="48"/>
  <c r="AE33" i="48"/>
  <c r="AM22" i="19"/>
  <c r="AD27" i="48"/>
  <c r="AM5" i="19"/>
  <c r="AD10" i="48"/>
  <c r="AM15" i="19"/>
  <c r="AD20" i="48"/>
  <c r="AM6" i="19"/>
  <c r="AD11" i="48"/>
  <c r="AM14" i="19"/>
  <c r="AD19" i="48"/>
  <c r="AM21" i="19"/>
  <c r="AD26" i="48"/>
  <c r="AM20" i="19"/>
  <c r="AD25" i="48"/>
  <c r="AM17" i="19"/>
  <c r="AD22" i="48"/>
  <c r="AM19" i="19"/>
  <c r="AD24" i="48"/>
  <c r="AM18" i="19"/>
  <c r="AD23" i="48"/>
  <c r="AM9" i="19"/>
  <c r="AD14" i="48"/>
  <c r="AD15" i="48" s="1" a="1"/>
  <c r="AD15" i="48" s="1"/>
  <c r="AM16" i="19"/>
  <c r="AD21" i="48"/>
  <c r="AD12" i="36" l="1" a="1"/>
  <c r="AD12" i="36" s="1"/>
  <c r="AE34" i="42" a="1"/>
  <c r="AE34" i="42" s="1"/>
  <c r="AF34" i="42" s="1"/>
  <c r="AD12" i="42" a="1"/>
  <c r="AD12" i="42" s="1"/>
  <c r="AD29" i="42" a="1"/>
  <c r="AD29" i="42" s="1"/>
  <c r="AD12" i="48" a="1"/>
  <c r="AD12" i="48" s="1"/>
  <c r="AD29" i="48" a="1"/>
  <c r="AD29" i="48" s="1"/>
  <c r="G71" i="48"/>
  <c r="AE34" i="36" a="1"/>
  <c r="AE34" i="36" s="1"/>
  <c r="AF34" i="36" s="1"/>
  <c r="AD29" i="36" a="1"/>
  <c r="AD29" i="36" s="1"/>
  <c r="AE21" i="42"/>
  <c r="AE21" i="36"/>
  <c r="AE25" i="42"/>
  <c r="AE25" i="36"/>
  <c r="AE22" i="42"/>
  <c r="AE22" i="36"/>
  <c r="AE26" i="42"/>
  <c r="AE26" i="36"/>
  <c r="AE10" i="42"/>
  <c r="AE12" i="42" s="1" a="1"/>
  <c r="AE12" i="42" s="1"/>
  <c r="AE10" i="36"/>
  <c r="AE11" i="42"/>
  <c r="AE11" i="36"/>
  <c r="AE23" i="42"/>
  <c r="AE23" i="36"/>
  <c r="AE14" i="42"/>
  <c r="AE15" i="42" s="1" a="1"/>
  <c r="AE15" i="42" s="1"/>
  <c r="AF15" i="42" s="1"/>
  <c r="AE14" i="36"/>
  <c r="AE15" i="36" s="1" a="1"/>
  <c r="AE15" i="36" s="1"/>
  <c r="AF15" i="36" s="1"/>
  <c r="AE24" i="42"/>
  <c r="AE24" i="36"/>
  <c r="AE19" i="42"/>
  <c r="AE19" i="36"/>
  <c r="AE20" i="42"/>
  <c r="AE20" i="36"/>
  <c r="AE27" i="42"/>
  <c r="AE27" i="36"/>
  <c r="AE21" i="48"/>
  <c r="AE22" i="48"/>
  <c r="AE11" i="48"/>
  <c r="AE14" i="48"/>
  <c r="AE15" i="48" s="1" a="1"/>
  <c r="AE15" i="48" s="1"/>
  <c r="AF15" i="48" s="1"/>
  <c r="AE25" i="48"/>
  <c r="AE20" i="48"/>
  <c r="AE23" i="48"/>
  <c r="AE26" i="48"/>
  <c r="AE10" i="48"/>
  <c r="AE24" i="48"/>
  <c r="AE19" i="48"/>
  <c r="AE27" i="48"/>
  <c r="AF12" i="42" l="1"/>
  <c r="G81" i="42" s="1"/>
  <c r="AE29" i="42" a="1"/>
  <c r="AE29" i="42" s="1"/>
  <c r="AF29" i="42" s="1"/>
  <c r="G68" i="42"/>
  <c r="G82" i="42"/>
  <c r="G85" i="42"/>
  <c r="G71" i="42"/>
  <c r="AE29" i="48" a="1"/>
  <c r="AE29" i="48" s="1"/>
  <c r="AF29" i="48" s="1"/>
  <c r="G70" i="48" s="1"/>
  <c r="AE12" i="36" a="1"/>
  <c r="AE12" i="36" s="1"/>
  <c r="AF12" i="36" s="1"/>
  <c r="G81" i="36" s="1"/>
  <c r="AE29" i="36" a="1"/>
  <c r="AE29" i="36" s="1"/>
  <c r="AF29" i="36" s="1"/>
  <c r="G84" i="36" s="1"/>
  <c r="AE12" i="48" a="1"/>
  <c r="AE12" i="48" s="1"/>
  <c r="AF12" i="48" s="1"/>
  <c r="G67" i="48" s="1"/>
  <c r="G68" i="48"/>
  <c r="G82" i="48"/>
  <c r="G68" i="36"/>
  <c r="G82" i="36"/>
  <c r="G85" i="36"/>
  <c r="G71" i="36"/>
  <c r="G67" i="42" l="1"/>
  <c r="AF40" i="42"/>
  <c r="AF49" i="42" s="1"/>
  <c r="G26" i="23" s="1"/>
  <c r="G27" i="23" s="1"/>
  <c r="G84" i="42"/>
  <c r="G93" i="42" s="1"/>
  <c r="G70" i="42"/>
  <c r="G84" i="48"/>
  <c r="G67" i="36"/>
  <c r="AF40" i="36"/>
  <c r="AF49" i="36" s="1"/>
  <c r="G24" i="23" s="1"/>
  <c r="G25" i="23" s="1"/>
  <c r="G70" i="36"/>
  <c r="G76" i="48"/>
  <c r="AF40" i="48"/>
  <c r="AF49" i="48" s="1"/>
  <c r="G22" i="23" s="1"/>
  <c r="G23" i="23" s="1"/>
  <c r="G81" i="48"/>
  <c r="G87" i="36"/>
  <c r="G93" i="36"/>
  <c r="G87" i="42" l="1"/>
  <c r="G76" i="42"/>
  <c r="G76" i="36"/>
  <c r="G87" i="48"/>
  <c r="G93" i="48"/>
</calcChain>
</file>

<file path=xl/sharedStrings.xml><?xml version="1.0" encoding="utf-8"?>
<sst xmlns="http://schemas.openxmlformats.org/spreadsheetml/2006/main" count="1459" uniqueCount="710">
  <si>
    <t>単価</t>
    <rPh sb="0" eb="2">
      <t>タンカ</t>
    </rPh>
    <phoneticPr fontId="2"/>
  </si>
  <si>
    <t>項目</t>
    <rPh sb="0" eb="2">
      <t>コウモク</t>
    </rPh>
    <phoneticPr fontId="2"/>
  </si>
  <si>
    <t>数量</t>
    <rPh sb="0" eb="2">
      <t>スウリョウ</t>
    </rPh>
    <phoneticPr fontId="2"/>
  </si>
  <si>
    <t>単位</t>
    <rPh sb="0" eb="2">
      <t>タンイ</t>
    </rPh>
    <phoneticPr fontId="2"/>
  </si>
  <si>
    <t>㎡</t>
    <phoneticPr fontId="2"/>
  </si>
  <si>
    <t>小計②</t>
    <rPh sb="0" eb="2">
      <t>ショウケイ</t>
    </rPh>
    <phoneticPr fontId="2"/>
  </si>
  <si>
    <t>小計①</t>
    <rPh sb="0" eb="2">
      <t>ショウケイ</t>
    </rPh>
    <phoneticPr fontId="2"/>
  </si>
  <si>
    <t>小計③</t>
    <rPh sb="0" eb="2">
      <t>ショウケイ</t>
    </rPh>
    <phoneticPr fontId="2"/>
  </si>
  <si>
    <t>千円/㎡</t>
    <rPh sb="0" eb="2">
      <t>センエン</t>
    </rPh>
    <phoneticPr fontId="2"/>
  </si>
  <si>
    <t>－</t>
    <phoneticPr fontId="2"/>
  </si>
  <si>
    <t>【整理番号】</t>
    <phoneticPr fontId="2"/>
  </si>
  <si>
    <t>自動計算</t>
    <rPh sb="0" eb="2">
      <t>ジドウ</t>
    </rPh>
    <rPh sb="2" eb="4">
      <t>ケイサン</t>
    </rPh>
    <phoneticPr fontId="2"/>
  </si>
  <si>
    <t>プルダウンで選択</t>
    <rPh sb="6" eb="8">
      <t>センタク</t>
    </rPh>
    <phoneticPr fontId="2"/>
  </si>
  <si>
    <t>【凡例】</t>
    <rPh sb="1" eb="3">
      <t>ハンレイ</t>
    </rPh>
    <phoneticPr fontId="2"/>
  </si>
  <si>
    <t>直接入力</t>
    <rPh sb="0" eb="2">
      <t>チョクセツ</t>
    </rPh>
    <rPh sb="2" eb="4">
      <t>ニュウリョク</t>
    </rPh>
    <phoneticPr fontId="2"/>
  </si>
  <si>
    <t>建物情報</t>
    <rPh sb="0" eb="2">
      <t>タテモノ</t>
    </rPh>
    <rPh sb="2" eb="4">
      <t>ジョウホウ</t>
    </rPh>
    <phoneticPr fontId="2"/>
  </si>
  <si>
    <t>空き家の種別</t>
    <rPh sb="0" eb="1">
      <t>ア</t>
    </rPh>
    <rPh sb="2" eb="3">
      <t>ヤ</t>
    </rPh>
    <rPh sb="4" eb="6">
      <t>シュベツ</t>
    </rPh>
    <phoneticPr fontId="2"/>
  </si>
  <si>
    <t>構造・階数</t>
    <rPh sb="3" eb="5">
      <t>カイスウ</t>
    </rPh>
    <phoneticPr fontId="2"/>
  </si>
  <si>
    <t>屋根</t>
    <rPh sb="0" eb="2">
      <t>ヤネ</t>
    </rPh>
    <phoneticPr fontId="2"/>
  </si>
  <si>
    <t>外壁</t>
    <rPh sb="0" eb="2">
      <t>ガイヘキ</t>
    </rPh>
    <phoneticPr fontId="2"/>
  </si>
  <si>
    <t>管理情報</t>
    <rPh sb="0" eb="2">
      <t>カンリ</t>
    </rPh>
    <rPh sb="2" eb="4">
      <t>ジョウホウ</t>
    </rPh>
    <phoneticPr fontId="2"/>
  </si>
  <si>
    <t>敷地面積（㎡）</t>
    <rPh sb="0" eb="2">
      <t>シキチ</t>
    </rPh>
    <rPh sb="2" eb="4">
      <t>メンセキ</t>
    </rPh>
    <phoneticPr fontId="2"/>
  </si>
  <si>
    <t>都市計画税</t>
    <rPh sb="0" eb="2">
      <t>トシ</t>
    </rPh>
    <rPh sb="2" eb="4">
      <t>ケイカク</t>
    </rPh>
    <rPh sb="4" eb="5">
      <t>ゼイ</t>
    </rPh>
    <phoneticPr fontId="2"/>
  </si>
  <si>
    <t>解体費</t>
    <rPh sb="0" eb="2">
      <t>カイタイ</t>
    </rPh>
    <rPh sb="2" eb="3">
      <t>ヒ</t>
    </rPh>
    <phoneticPr fontId="2"/>
  </si>
  <si>
    <t>片付け費</t>
    <rPh sb="0" eb="2">
      <t>カタヅ</t>
    </rPh>
    <rPh sb="3" eb="4">
      <t>ヒ</t>
    </rPh>
    <phoneticPr fontId="2"/>
  </si>
  <si>
    <t>一式</t>
    <rPh sb="0" eb="2">
      <t>イッシキ</t>
    </rPh>
    <phoneticPr fontId="2"/>
  </si>
  <si>
    <t>瓦葺き</t>
    <rPh sb="0" eb="1">
      <t>カワラ</t>
    </rPh>
    <rPh sb="1" eb="2">
      <t>フ</t>
    </rPh>
    <phoneticPr fontId="2"/>
  </si>
  <si>
    <t>内装改修</t>
    <rPh sb="0" eb="2">
      <t>ナイソウ</t>
    </rPh>
    <rPh sb="2" eb="4">
      <t>カイシュウ</t>
    </rPh>
    <phoneticPr fontId="2"/>
  </si>
  <si>
    <t>水回り改修</t>
    <rPh sb="0" eb="2">
      <t>ミズマワ</t>
    </rPh>
    <rPh sb="3" eb="5">
      <t>カイシュウ</t>
    </rPh>
    <phoneticPr fontId="2"/>
  </si>
  <si>
    <t>トイレ</t>
    <phoneticPr fontId="2"/>
  </si>
  <si>
    <t>キッチン</t>
    <phoneticPr fontId="2"/>
  </si>
  <si>
    <t>配管改修</t>
    <rPh sb="0" eb="2">
      <t>ハイカン</t>
    </rPh>
    <rPh sb="2" eb="4">
      <t>カイシュウ</t>
    </rPh>
    <phoneticPr fontId="2"/>
  </si>
  <si>
    <t>売買価格</t>
    <rPh sb="0" eb="2">
      <t>バイバイ</t>
    </rPh>
    <rPh sb="2" eb="4">
      <t>カカク</t>
    </rPh>
    <phoneticPr fontId="2"/>
  </si>
  <si>
    <t>維持管理費</t>
    <rPh sb="0" eb="2">
      <t>イジ</t>
    </rPh>
    <rPh sb="2" eb="5">
      <t>カンリヒ</t>
    </rPh>
    <phoneticPr fontId="2"/>
  </si>
  <si>
    <t>土地家屋調査</t>
    <rPh sb="0" eb="2">
      <t>トチ</t>
    </rPh>
    <rPh sb="2" eb="4">
      <t>カオク</t>
    </rPh>
    <rPh sb="4" eb="6">
      <t>チョウサ</t>
    </rPh>
    <phoneticPr fontId="2"/>
  </si>
  <si>
    <t>収入</t>
    <rPh sb="0" eb="2">
      <t>シュウニュウ</t>
    </rPh>
    <phoneticPr fontId="2"/>
  </si>
  <si>
    <t>支出</t>
    <rPh sb="0" eb="2">
      <t>シシュツ</t>
    </rPh>
    <phoneticPr fontId="2"/>
  </si>
  <si>
    <t>税金</t>
    <rPh sb="0" eb="2">
      <t>ゼイキン</t>
    </rPh>
    <phoneticPr fontId="2"/>
  </si>
  <si>
    <t>自己利用</t>
    <rPh sb="0" eb="2">
      <t>ジコ</t>
    </rPh>
    <rPh sb="2" eb="4">
      <t>リヨウ</t>
    </rPh>
    <phoneticPr fontId="2"/>
  </si>
  <si>
    <t>利活用</t>
    <rPh sb="0" eb="3">
      <t>リカツヨウ</t>
    </rPh>
    <phoneticPr fontId="2"/>
  </si>
  <si>
    <t>財産処分</t>
    <rPh sb="0" eb="2">
      <t>ザイサン</t>
    </rPh>
    <rPh sb="2" eb="4">
      <t>ショブン</t>
    </rPh>
    <phoneticPr fontId="2"/>
  </si>
  <si>
    <t>現況売買</t>
    <rPh sb="0" eb="2">
      <t>ゲンキョウ</t>
    </rPh>
    <rPh sb="2" eb="4">
      <t>バイバイ</t>
    </rPh>
    <phoneticPr fontId="2"/>
  </si>
  <si>
    <t>光熱費</t>
    <rPh sb="0" eb="3">
      <t>コウネツヒ</t>
    </rPh>
    <phoneticPr fontId="2"/>
  </si>
  <si>
    <t>土地</t>
    <rPh sb="0" eb="2">
      <t>トチ</t>
    </rPh>
    <phoneticPr fontId="2"/>
  </si>
  <si>
    <t>固定資産税</t>
    <rPh sb="0" eb="2">
      <t>コテイ</t>
    </rPh>
    <rPh sb="2" eb="5">
      <t>シサンゼイ</t>
    </rPh>
    <phoneticPr fontId="2"/>
  </si>
  <si>
    <t>境界確定</t>
    <rPh sb="0" eb="2">
      <t>キョウカイ</t>
    </rPh>
    <rPh sb="2" eb="4">
      <t>カクテイ</t>
    </rPh>
    <phoneticPr fontId="2"/>
  </si>
  <si>
    <t>建物解体費</t>
    <rPh sb="0" eb="2">
      <t>タテモノ</t>
    </rPh>
    <rPh sb="2" eb="4">
      <t>カイタイ</t>
    </rPh>
    <rPh sb="4" eb="5">
      <t>ヒ</t>
    </rPh>
    <phoneticPr fontId="2"/>
  </si>
  <si>
    <t>産廃処理費用</t>
    <rPh sb="0" eb="2">
      <t>サンパイ</t>
    </rPh>
    <rPh sb="2" eb="4">
      <t>ショリ</t>
    </rPh>
    <rPh sb="4" eb="6">
      <t>ヒヨウ</t>
    </rPh>
    <phoneticPr fontId="2"/>
  </si>
  <si>
    <t>現在の年齢</t>
    <rPh sb="0" eb="2">
      <t>ゲンザイ</t>
    </rPh>
    <rPh sb="3" eb="5">
      <t>ネンレイ</t>
    </rPh>
    <phoneticPr fontId="2"/>
  </si>
  <si>
    <t>相談者年齢</t>
    <rPh sb="0" eb="3">
      <t>ソウダンシャ</t>
    </rPh>
    <rPh sb="3" eb="5">
      <t>ネンレイ</t>
    </rPh>
    <phoneticPr fontId="2"/>
  </si>
  <si>
    <t>金額（千円）</t>
    <rPh sb="0" eb="2">
      <t>キンガク</t>
    </rPh>
    <rPh sb="3" eb="5">
      <t>センエン</t>
    </rPh>
    <phoneticPr fontId="2"/>
  </si>
  <si>
    <t>改修費</t>
    <rPh sb="0" eb="3">
      <t>カイシュウヒ</t>
    </rPh>
    <phoneticPr fontId="2"/>
  </si>
  <si>
    <t>屋内荷物</t>
    <rPh sb="0" eb="2">
      <t>オクナイ</t>
    </rPh>
    <rPh sb="2" eb="4">
      <t>ニモツ</t>
    </rPh>
    <phoneticPr fontId="2"/>
  </si>
  <si>
    <t>建築面積に対する係数</t>
    <rPh sb="0" eb="2">
      <t>ケンチク</t>
    </rPh>
    <rPh sb="2" eb="4">
      <t>メンセキ</t>
    </rPh>
    <rPh sb="5" eb="6">
      <t>タイ</t>
    </rPh>
    <rPh sb="8" eb="10">
      <t>ケイスウ</t>
    </rPh>
    <phoneticPr fontId="2"/>
  </si>
  <si>
    <t>浴室・給湯器</t>
    <rPh sb="0" eb="2">
      <t>ヨクシツ</t>
    </rPh>
    <rPh sb="3" eb="6">
      <t>キュウトウキ</t>
    </rPh>
    <phoneticPr fontId="2"/>
  </si>
  <si>
    <t>維持管理委託費</t>
    <rPh sb="0" eb="2">
      <t>イジ</t>
    </rPh>
    <rPh sb="2" eb="4">
      <t>カンリ</t>
    </rPh>
    <rPh sb="4" eb="7">
      <t>イタクヒ</t>
    </rPh>
    <phoneticPr fontId="2"/>
  </si>
  <si>
    <t>建物</t>
    <rPh sb="0" eb="2">
      <t>タテモノ</t>
    </rPh>
    <phoneticPr fontId="2"/>
  </si>
  <si>
    <t>家賃等</t>
    <rPh sb="0" eb="2">
      <t>ヤチン</t>
    </rPh>
    <rPh sb="2" eb="3">
      <t>トウ</t>
    </rPh>
    <phoneticPr fontId="2"/>
  </si>
  <si>
    <t>小計④</t>
    <rPh sb="0" eb="2">
      <t>ショウケイ</t>
    </rPh>
    <phoneticPr fontId="2"/>
  </si>
  <si>
    <t>小計⑤</t>
    <rPh sb="0" eb="2">
      <t>ショウケイ</t>
    </rPh>
    <phoneticPr fontId="2"/>
  </si>
  <si>
    <t>小計⑥</t>
    <rPh sb="0" eb="2">
      <t>ショウケイ</t>
    </rPh>
    <phoneticPr fontId="2"/>
  </si>
  <si>
    <t>建物</t>
    <rPh sb="0" eb="2">
      <t>タテモノ</t>
    </rPh>
    <phoneticPr fontId="2"/>
  </si>
  <si>
    <t>庭・外構</t>
    <rPh sb="0" eb="1">
      <t>ニワ</t>
    </rPh>
    <rPh sb="2" eb="4">
      <t>ガイコウ</t>
    </rPh>
    <phoneticPr fontId="2"/>
  </si>
  <si>
    <t>処分費</t>
    <rPh sb="0" eb="2">
      <t>ショブン</t>
    </rPh>
    <rPh sb="2" eb="3">
      <t>ヒ</t>
    </rPh>
    <phoneticPr fontId="2"/>
  </si>
  <si>
    <t>調査費</t>
    <rPh sb="0" eb="2">
      <t>チョウサ</t>
    </rPh>
    <rPh sb="2" eb="3">
      <t>ヒ</t>
    </rPh>
    <phoneticPr fontId="2"/>
  </si>
  <si>
    <t>その他調査費用</t>
    <rPh sb="2" eb="3">
      <t>タ</t>
    </rPh>
    <rPh sb="3" eb="5">
      <t>チョウサ</t>
    </rPh>
    <rPh sb="5" eb="7">
      <t>ヒヨウ</t>
    </rPh>
    <phoneticPr fontId="2"/>
  </si>
  <si>
    <t>土地</t>
    <rPh sb="0" eb="2">
      <t>トチ</t>
    </rPh>
    <phoneticPr fontId="2"/>
  </si>
  <si>
    <t>相続等</t>
    <rPh sb="0" eb="2">
      <t>ソウゾク</t>
    </rPh>
    <rPh sb="2" eb="3">
      <t>トウ</t>
    </rPh>
    <phoneticPr fontId="2"/>
  </si>
  <si>
    <t>光熱費</t>
    <rPh sb="0" eb="3">
      <t>コウネツヒ</t>
    </rPh>
    <phoneticPr fontId="2"/>
  </si>
  <si>
    <t>上下水道、電気代等</t>
    <rPh sb="0" eb="3">
      <t>ジョウゲスイ</t>
    </rPh>
    <rPh sb="3" eb="4">
      <t>ミチ</t>
    </rPh>
    <rPh sb="5" eb="8">
      <t>デンキダイ</t>
    </rPh>
    <rPh sb="8" eb="9">
      <t>トウ</t>
    </rPh>
    <phoneticPr fontId="2"/>
  </si>
  <si>
    <t>千円</t>
    <rPh sb="0" eb="2">
      <t>センエン</t>
    </rPh>
    <phoneticPr fontId="2"/>
  </si>
  <si>
    <t>千円/月</t>
    <rPh sb="0" eb="2">
      <t>センエン</t>
    </rPh>
    <rPh sb="3" eb="4">
      <t>ツキ</t>
    </rPh>
    <phoneticPr fontId="2"/>
  </si>
  <si>
    <t>単位：千円</t>
    <rPh sb="0" eb="2">
      <t>タンイ</t>
    </rPh>
    <rPh sb="3" eb="5">
      <t>センエン</t>
    </rPh>
    <phoneticPr fontId="2"/>
  </si>
  <si>
    <t>保険料</t>
    <rPh sb="0" eb="3">
      <t>ホケンリョウ</t>
    </rPh>
    <phoneticPr fontId="2"/>
  </si>
  <si>
    <t>建物概要</t>
    <rPh sb="0" eb="2">
      <t>タテモノ</t>
    </rPh>
    <rPh sb="2" eb="4">
      <t>ガイヨウ</t>
    </rPh>
    <phoneticPr fontId="2"/>
  </si>
  <si>
    <t>地震・火災保険</t>
    <rPh sb="0" eb="2">
      <t>ジシン</t>
    </rPh>
    <rPh sb="3" eb="5">
      <t>カサイ</t>
    </rPh>
    <rPh sb="5" eb="7">
      <t>ホケン</t>
    </rPh>
    <phoneticPr fontId="2"/>
  </si>
  <si>
    <t>火災・地震保険</t>
    <rPh sb="0" eb="2">
      <t>カサイ</t>
    </rPh>
    <rPh sb="3" eb="5">
      <t>ジシン</t>
    </rPh>
    <rPh sb="5" eb="7">
      <t>ホケン</t>
    </rPh>
    <phoneticPr fontId="2"/>
  </si>
  <si>
    <t>譲渡税</t>
    <rPh sb="0" eb="3">
      <t>ジョウトゼイ</t>
    </rPh>
    <phoneticPr fontId="2"/>
  </si>
  <si>
    <t>物件の所在地</t>
    <rPh sb="0" eb="2">
      <t>ブッケン</t>
    </rPh>
    <rPh sb="3" eb="6">
      <t>ショザイチ</t>
    </rPh>
    <phoneticPr fontId="2"/>
  </si>
  <si>
    <t>シミュレーション結果</t>
    <rPh sb="8" eb="10">
      <t>ケッカ</t>
    </rPh>
    <phoneticPr fontId="2"/>
  </si>
  <si>
    <t>現状継続</t>
    <rPh sb="0" eb="2">
      <t>ゲンジョウ</t>
    </rPh>
    <rPh sb="2" eb="4">
      <t>ケイゾク</t>
    </rPh>
    <phoneticPr fontId="2"/>
  </si>
  <si>
    <t>パターン設定</t>
    <rPh sb="4" eb="6">
      <t>セッテイ</t>
    </rPh>
    <phoneticPr fontId="2"/>
  </si>
  <si>
    <t>仲介手数料</t>
    <rPh sb="0" eb="2">
      <t>チュウカイ</t>
    </rPh>
    <rPh sb="2" eb="5">
      <t>テスウリョウ</t>
    </rPh>
    <phoneticPr fontId="2"/>
  </si>
  <si>
    <t>家屋</t>
    <rPh sb="0" eb="2">
      <t>カオク</t>
    </rPh>
    <phoneticPr fontId="2"/>
  </si>
  <si>
    <t>売却価格</t>
    <rPh sb="0" eb="2">
      <t>バイキャク</t>
    </rPh>
    <rPh sb="2" eb="4">
      <t>カカク</t>
    </rPh>
    <phoneticPr fontId="2"/>
  </si>
  <si>
    <t>×</t>
    <phoneticPr fontId="2"/>
  </si>
  <si>
    <t>料率</t>
    <rPh sb="0" eb="2">
      <t>リョウリツ</t>
    </rPh>
    <phoneticPr fontId="2"/>
  </si>
  <si>
    <t>＋</t>
    <phoneticPr fontId="2"/>
  </si>
  <si>
    <t>加算</t>
    <rPh sb="0" eb="2">
      <t>カサン</t>
    </rPh>
    <phoneticPr fontId="2"/>
  </si>
  <si>
    <t>＝</t>
    <phoneticPr fontId="2"/>
  </si>
  <si>
    <t>土地分手数料</t>
    <rPh sb="0" eb="2">
      <t>トチ</t>
    </rPh>
    <rPh sb="2" eb="3">
      <t>ブン</t>
    </rPh>
    <rPh sb="3" eb="6">
      <t>テスウリョウ</t>
    </rPh>
    <phoneticPr fontId="2"/>
  </si>
  <si>
    <t>400万円以上３％</t>
    <rPh sb="3" eb="7">
      <t>マンエンイジョウ</t>
    </rPh>
    <phoneticPr fontId="2"/>
  </si>
  <si>
    <t>消費税</t>
    <rPh sb="0" eb="3">
      <t>ショウヒゼイ</t>
    </rPh>
    <phoneticPr fontId="2"/>
  </si>
  <si>
    <t>建物分手数料</t>
    <rPh sb="0" eb="2">
      <t>タテモノ</t>
    </rPh>
    <rPh sb="2" eb="3">
      <t>ブン</t>
    </rPh>
    <rPh sb="3" eb="6">
      <t>テスウリョウ</t>
    </rPh>
    <phoneticPr fontId="2"/>
  </si>
  <si>
    <t>印紙税</t>
    <rPh sb="0" eb="2">
      <t>インシ</t>
    </rPh>
    <rPh sb="2" eb="3">
      <t>ゼイ</t>
    </rPh>
    <phoneticPr fontId="2"/>
  </si>
  <si>
    <t>契約金額</t>
    <rPh sb="0" eb="2">
      <t>ケイヤク</t>
    </rPh>
    <rPh sb="2" eb="4">
      <t>キンガク</t>
    </rPh>
    <phoneticPr fontId="2"/>
  </si>
  <si>
    <t>税率</t>
    <rPh sb="0" eb="2">
      <t>ゼイリツ</t>
    </rPh>
    <phoneticPr fontId="2"/>
  </si>
  <si>
    <t>印紙税</t>
    <rPh sb="0" eb="3">
      <t>インシゼイ</t>
    </rPh>
    <phoneticPr fontId="2"/>
  </si>
  <si>
    <t>契約金額1000～5000万円で１万円</t>
    <rPh sb="0" eb="2">
      <t>ケイヤク</t>
    </rPh>
    <rPh sb="2" eb="4">
      <t>キンガク</t>
    </rPh>
    <rPh sb="13" eb="15">
      <t>マンエン</t>
    </rPh>
    <rPh sb="17" eb="19">
      <t>マンエン</t>
    </rPh>
    <phoneticPr fontId="2"/>
  </si>
  <si>
    <t>抵当権抹消登記代</t>
    <rPh sb="0" eb="3">
      <t>テイトウケン</t>
    </rPh>
    <rPh sb="3" eb="5">
      <t>マッショウ</t>
    </rPh>
    <rPh sb="5" eb="7">
      <t>トウキ</t>
    </rPh>
    <rPh sb="7" eb="8">
      <t>ダイ</t>
    </rPh>
    <phoneticPr fontId="2"/>
  </si>
  <si>
    <t>3万円</t>
    <rPh sb="1" eb="3">
      <t>マンエン</t>
    </rPh>
    <phoneticPr fontId="2"/>
  </si>
  <si>
    <t>2～３万円</t>
    <rPh sb="3" eb="5">
      <t>マンエン</t>
    </rPh>
    <phoneticPr fontId="2"/>
  </si>
  <si>
    <t>測量費</t>
    <rPh sb="0" eb="3">
      <t>ソクリョウヒ</t>
    </rPh>
    <phoneticPr fontId="2"/>
  </si>
  <si>
    <t>50～80万円</t>
    <rPh sb="5" eb="7">
      <t>マンエン</t>
    </rPh>
    <phoneticPr fontId="2"/>
  </si>
  <si>
    <t>50万円</t>
    <rPh sb="2" eb="4">
      <t>マンエン</t>
    </rPh>
    <phoneticPr fontId="2"/>
  </si>
  <si>
    <t>確定測量、立ち会い証明書あり</t>
    <rPh sb="0" eb="2">
      <t>カクテイ</t>
    </rPh>
    <rPh sb="2" eb="4">
      <t>ソクリョウ</t>
    </rPh>
    <rPh sb="5" eb="6">
      <t>タ</t>
    </rPh>
    <rPh sb="7" eb="8">
      <t>ア</t>
    </rPh>
    <rPh sb="9" eb="12">
      <t>ショウメイショ</t>
    </rPh>
    <phoneticPr fontId="2"/>
  </si>
  <si>
    <t>産業廃棄物処分費</t>
    <rPh sb="0" eb="2">
      <t>サンギョウ</t>
    </rPh>
    <rPh sb="2" eb="5">
      <t>ハイキブツ</t>
    </rPh>
    <rPh sb="5" eb="8">
      <t>ショブンヒ</t>
    </rPh>
    <phoneticPr fontId="2"/>
  </si>
  <si>
    <t>10～50万円</t>
    <rPh sb="5" eb="7">
      <t>マンエン</t>
    </rPh>
    <phoneticPr fontId="2"/>
  </si>
  <si>
    <t>一時的収入</t>
    <rPh sb="0" eb="3">
      <t>イチジテキ</t>
    </rPh>
    <rPh sb="3" eb="5">
      <t>シュウニュウ</t>
    </rPh>
    <phoneticPr fontId="2"/>
  </si>
  <si>
    <t>敷金、更新料</t>
    <rPh sb="0" eb="2">
      <t>シキキン</t>
    </rPh>
    <rPh sb="3" eb="6">
      <t>コウシンリョウ</t>
    </rPh>
    <phoneticPr fontId="2"/>
  </si>
  <si>
    <t>実質的には、実費以外は返却するため不算入とする</t>
    <rPh sb="0" eb="3">
      <t>ジッシツテキ</t>
    </rPh>
    <rPh sb="6" eb="8">
      <t>ジッピ</t>
    </rPh>
    <rPh sb="8" eb="10">
      <t>イガイ</t>
    </rPh>
    <rPh sb="11" eb="13">
      <t>ヘンキャク</t>
    </rPh>
    <rPh sb="17" eb="20">
      <t>フサンニュウ</t>
    </rPh>
    <phoneticPr fontId="2"/>
  </si>
  <si>
    <t>継続的支出</t>
    <rPh sb="0" eb="3">
      <t>ケイゾクテキ</t>
    </rPh>
    <rPh sb="3" eb="5">
      <t>シシュツ</t>
    </rPh>
    <phoneticPr fontId="2"/>
  </si>
  <si>
    <t>家賃</t>
    <rPh sb="0" eb="2">
      <t>ヤチン</t>
    </rPh>
    <phoneticPr fontId="2"/>
  </si>
  <si>
    <t>消費税分</t>
    <rPh sb="0" eb="3">
      <t>ショウヒゼイ</t>
    </rPh>
    <rPh sb="3" eb="4">
      <t>ブン</t>
    </rPh>
    <phoneticPr fontId="2"/>
  </si>
  <si>
    <t>管理委託する場合も自己管理の場合も家賃の５％と想定</t>
    <rPh sb="0" eb="2">
      <t>カンリ</t>
    </rPh>
    <rPh sb="2" eb="4">
      <t>イタク</t>
    </rPh>
    <rPh sb="6" eb="8">
      <t>バアイ</t>
    </rPh>
    <rPh sb="9" eb="11">
      <t>ジコ</t>
    </rPh>
    <rPh sb="11" eb="13">
      <t>カンリ</t>
    </rPh>
    <rPh sb="14" eb="16">
      <t>バアイ</t>
    </rPh>
    <rPh sb="17" eb="19">
      <t>ヤチン</t>
    </rPh>
    <rPh sb="23" eb="25">
      <t>ソウテイ</t>
    </rPh>
    <phoneticPr fontId="2"/>
  </si>
  <si>
    <t>一時的な支出</t>
    <rPh sb="0" eb="2">
      <t>イチジ</t>
    </rPh>
    <rPh sb="2" eb="3">
      <t>テキ</t>
    </rPh>
    <rPh sb="4" eb="6">
      <t>シシュツ</t>
    </rPh>
    <phoneticPr fontId="2"/>
  </si>
  <si>
    <t>退去時修繕費</t>
    <rPh sb="0" eb="3">
      <t>タイキョジ</t>
    </rPh>
    <rPh sb="3" eb="6">
      <t>シュウゼンヒ</t>
    </rPh>
    <phoneticPr fontId="2"/>
  </si>
  <si>
    <t>1回当たり基本料金</t>
    <rPh sb="1" eb="2">
      <t>カイ</t>
    </rPh>
    <rPh sb="2" eb="3">
      <t>ア</t>
    </rPh>
    <rPh sb="5" eb="7">
      <t>キホン</t>
    </rPh>
    <rPh sb="7" eb="9">
      <t>リョウキン</t>
    </rPh>
    <phoneticPr fontId="2"/>
  </si>
  <si>
    <t>修繕費</t>
    <rPh sb="0" eb="3">
      <t>シュウゼンヒ</t>
    </rPh>
    <phoneticPr fontId="2"/>
  </si>
  <si>
    <t>８0万円/回と想定</t>
    <rPh sb="2" eb="4">
      <t>マンエン</t>
    </rPh>
    <rPh sb="5" eb="6">
      <t>カイ</t>
    </rPh>
    <rPh sb="7" eb="9">
      <t>ソウテイ</t>
    </rPh>
    <phoneticPr fontId="2"/>
  </si>
  <si>
    <t>ハウスクリーニング代</t>
    <rPh sb="9" eb="10">
      <t>ダイ</t>
    </rPh>
    <phoneticPr fontId="2"/>
  </si>
  <si>
    <t>10万円/回と想定</t>
    <rPh sb="2" eb="4">
      <t>マンエン</t>
    </rPh>
    <rPh sb="5" eb="6">
      <t>カイ</t>
    </rPh>
    <rPh sb="7" eb="9">
      <t>ソウテイ</t>
    </rPh>
    <phoneticPr fontId="2"/>
  </si>
  <si>
    <t>家賃の1/2</t>
    <rPh sb="0" eb="2">
      <t>ヤチン</t>
    </rPh>
    <phoneticPr fontId="2"/>
  </si>
  <si>
    <t>家賃の1/2と想定</t>
    <rPh sb="0" eb="2">
      <t>ヤチン</t>
    </rPh>
    <rPh sb="7" eb="9">
      <t>ソウテイ</t>
    </rPh>
    <phoneticPr fontId="2"/>
  </si>
  <si>
    <t>損害保険料</t>
    <rPh sb="0" eb="2">
      <t>ソンガイ</t>
    </rPh>
    <rPh sb="2" eb="5">
      <t>ホケンリョウ</t>
    </rPh>
    <phoneticPr fontId="2"/>
  </si>
  <si>
    <t>年額</t>
    <rPh sb="0" eb="2">
      <t>ネンガク</t>
    </rPh>
    <phoneticPr fontId="2"/>
  </si>
  <si>
    <t>火災保険・地震保険</t>
    <rPh sb="0" eb="2">
      <t>カサイ</t>
    </rPh>
    <rPh sb="2" eb="4">
      <t>ホケン</t>
    </rPh>
    <rPh sb="5" eb="7">
      <t>ジシン</t>
    </rPh>
    <rPh sb="7" eb="9">
      <t>ホケン</t>
    </rPh>
    <phoneticPr fontId="2"/>
  </si>
  <si>
    <t>不動産会社への手数料</t>
    <rPh sb="0" eb="3">
      <t>フドウサン</t>
    </rPh>
    <rPh sb="3" eb="5">
      <t>カイシャ</t>
    </rPh>
    <rPh sb="7" eb="10">
      <t>テスウリョウ</t>
    </rPh>
    <phoneticPr fontId="2"/>
  </si>
  <si>
    <t>家賃１ヶ月分と想定</t>
    <rPh sb="0" eb="2">
      <t>ヤチン</t>
    </rPh>
    <rPh sb="4" eb="5">
      <t>ゲツ</t>
    </rPh>
    <rPh sb="5" eb="6">
      <t>ブン</t>
    </rPh>
    <rPh sb="7" eb="9">
      <t>ソウテイ</t>
    </rPh>
    <phoneticPr fontId="2"/>
  </si>
  <si>
    <t>継続的収入</t>
    <rPh sb="0" eb="3">
      <t>ケイゾクテキ</t>
    </rPh>
    <rPh sb="3" eb="5">
      <t>シュウニュウ</t>
    </rPh>
    <phoneticPr fontId="2"/>
  </si>
  <si>
    <t>1ヶ月当たり家賃</t>
    <rPh sb="2" eb="3">
      <t>ゲツ</t>
    </rPh>
    <rPh sb="3" eb="4">
      <t>ア</t>
    </rPh>
    <rPh sb="6" eb="8">
      <t>ヤチン</t>
    </rPh>
    <phoneticPr fontId="2"/>
  </si>
  <si>
    <t>■売却経費の算出シート（年額）</t>
    <rPh sb="1" eb="3">
      <t>バイキャク</t>
    </rPh>
    <rPh sb="3" eb="5">
      <t>ケイヒ</t>
    </rPh>
    <rPh sb="6" eb="8">
      <t>サンシュツ</t>
    </rPh>
    <rPh sb="12" eb="14">
      <t>ネンガク</t>
    </rPh>
    <phoneticPr fontId="2"/>
  </si>
  <si>
    <t>■賃貸経費の算出シート（年額）</t>
    <rPh sb="1" eb="3">
      <t>チンタイ</t>
    </rPh>
    <rPh sb="3" eb="5">
      <t>ケイヒ</t>
    </rPh>
    <rPh sb="6" eb="8">
      <t>サンシュツ</t>
    </rPh>
    <rPh sb="12" eb="14">
      <t>ネンガク</t>
    </rPh>
    <phoneticPr fontId="2"/>
  </si>
  <si>
    <t>譲渡費用</t>
    <rPh sb="0" eb="2">
      <t>ジョウト</t>
    </rPh>
    <rPh sb="2" eb="4">
      <t>ヒヨウ</t>
    </rPh>
    <phoneticPr fontId="2"/>
  </si>
  <si>
    <t>空き家を2000万円で売却、耐震リフォーム費用2６0万円、仲介手数料60万円の場合</t>
    <rPh sb="0" eb="1">
      <t>ア</t>
    </rPh>
    <rPh sb="2" eb="3">
      <t>ヤ</t>
    </rPh>
    <rPh sb="8" eb="10">
      <t>マンエン</t>
    </rPh>
    <rPh sb="11" eb="13">
      <t>バイキャク</t>
    </rPh>
    <rPh sb="14" eb="16">
      <t>タイシン</t>
    </rPh>
    <rPh sb="21" eb="23">
      <t>ヒヨウ</t>
    </rPh>
    <rPh sb="26" eb="28">
      <t>マンエン</t>
    </rPh>
    <rPh sb="29" eb="31">
      <t>チュウカイ</t>
    </rPh>
    <rPh sb="31" eb="34">
      <t>テスウリョウ</t>
    </rPh>
    <rPh sb="36" eb="38">
      <t>マンエン</t>
    </rPh>
    <rPh sb="39" eb="41">
      <t>バアイ</t>
    </rPh>
    <phoneticPr fontId="2"/>
  </si>
  <si>
    <t>譲渡価格</t>
    <rPh sb="0" eb="2">
      <t>ジョウト</t>
    </rPh>
    <rPh sb="2" eb="4">
      <t>カカク</t>
    </rPh>
    <phoneticPr fontId="2"/>
  </si>
  <si>
    <t>リフォーム費用</t>
    <rPh sb="5" eb="7">
      <t>ヒヨウ</t>
    </rPh>
    <phoneticPr fontId="2"/>
  </si>
  <si>
    <t>費用</t>
    <rPh sb="0" eb="2">
      <t>ヒヨウ</t>
    </rPh>
    <phoneticPr fontId="2"/>
  </si>
  <si>
    <t>特定適用前</t>
    <rPh sb="0" eb="2">
      <t>トクテイ</t>
    </rPh>
    <rPh sb="2" eb="4">
      <t>テキヨウ</t>
    </rPh>
    <rPh sb="4" eb="5">
      <t>マエ</t>
    </rPh>
    <phoneticPr fontId="2"/>
  </si>
  <si>
    <t>（</t>
    <phoneticPr fontId="2"/>
  </si>
  <si>
    <t>）×</t>
    <phoneticPr fontId="2"/>
  </si>
  <si>
    <t>控除額</t>
    <rPh sb="0" eb="2">
      <t>コウジョ</t>
    </rPh>
    <rPh sb="2" eb="3">
      <t>ガク</t>
    </rPh>
    <phoneticPr fontId="2"/>
  </si>
  <si>
    <t>特例適用後</t>
    <rPh sb="0" eb="2">
      <t>トクレイ</t>
    </rPh>
    <rPh sb="2" eb="4">
      <t>テキヨウ</t>
    </rPh>
    <rPh sb="4" eb="5">
      <t>ゴ</t>
    </rPh>
    <phoneticPr fontId="2"/>
  </si>
  <si>
    <t>）　×</t>
    <phoneticPr fontId="2"/>
  </si>
  <si>
    <t>建物維持管理費</t>
    <rPh sb="0" eb="2">
      <t>タテモノ</t>
    </rPh>
    <rPh sb="2" eb="4">
      <t>イジ</t>
    </rPh>
    <rPh sb="4" eb="7">
      <t>カンリヒ</t>
    </rPh>
    <phoneticPr fontId="2"/>
  </si>
  <si>
    <t>建築面積（１階床面積）（㎡）</t>
    <rPh sb="0" eb="2">
      <t>ケンチク</t>
    </rPh>
    <rPh sb="2" eb="4">
      <t>メンセキ</t>
    </rPh>
    <rPh sb="6" eb="7">
      <t>カイ</t>
    </rPh>
    <rPh sb="7" eb="10">
      <t>ユカメンセキ</t>
    </rPh>
    <phoneticPr fontId="2"/>
  </si>
  <si>
    <t>土地・建物</t>
    <rPh sb="0" eb="2">
      <t>トチ</t>
    </rPh>
    <rPh sb="3" eb="5">
      <t>タテモノ</t>
    </rPh>
    <phoneticPr fontId="2"/>
  </si>
  <si>
    <t>賃貸料等</t>
    <rPh sb="0" eb="3">
      <t>チンタイリョウ</t>
    </rPh>
    <rPh sb="3" eb="4">
      <t>トウ</t>
    </rPh>
    <phoneticPr fontId="2"/>
  </si>
  <si>
    <t>土地</t>
    <rPh sb="0" eb="2">
      <t>トチ</t>
    </rPh>
    <phoneticPr fontId="2"/>
  </si>
  <si>
    <t>借地料</t>
    <rPh sb="0" eb="2">
      <t>シャクチ</t>
    </rPh>
    <rPh sb="2" eb="3">
      <t>リョウ</t>
    </rPh>
    <phoneticPr fontId="2"/>
  </si>
  <si>
    <t>初期設定値（必要に応じて直接入力）</t>
    <rPh sb="0" eb="2">
      <t>ショキ</t>
    </rPh>
    <rPh sb="2" eb="4">
      <t>セッテイ</t>
    </rPh>
    <rPh sb="4" eb="5">
      <t>チ</t>
    </rPh>
    <rPh sb="6" eb="8">
      <t>ヒツヨウ</t>
    </rPh>
    <rPh sb="9" eb="10">
      <t>オウ</t>
    </rPh>
    <rPh sb="12" eb="14">
      <t>チョクセツ</t>
    </rPh>
    <rPh sb="14" eb="16">
      <t>ニュウリョク</t>
    </rPh>
    <phoneticPr fontId="2"/>
  </si>
  <si>
    <t>件</t>
    <rPh sb="0" eb="1">
      <t>ケン</t>
    </rPh>
    <phoneticPr fontId="2"/>
  </si>
  <si>
    <t>箇所</t>
    <rPh sb="0" eb="2">
      <t>カショ</t>
    </rPh>
    <phoneticPr fontId="2"/>
  </si>
  <si>
    <t>千円/回</t>
    <rPh sb="0" eb="2">
      <t>センエン</t>
    </rPh>
    <rPh sb="3" eb="4">
      <t>カイ</t>
    </rPh>
    <phoneticPr fontId="2"/>
  </si>
  <si>
    <t>収入</t>
    <rPh sb="0" eb="2">
      <t>シュウニュウ</t>
    </rPh>
    <phoneticPr fontId="2"/>
  </si>
  <si>
    <t>賃貸</t>
    <rPh sb="0" eb="2">
      <t>チンタイ</t>
    </rPh>
    <phoneticPr fontId="2"/>
  </si>
  <si>
    <t>家賃等</t>
    <rPh sb="0" eb="2">
      <t>ヤチン</t>
    </rPh>
    <rPh sb="2" eb="3">
      <t>トウ</t>
    </rPh>
    <phoneticPr fontId="2"/>
  </si>
  <si>
    <t>戸</t>
    <rPh sb="0" eb="1">
      <t>コ</t>
    </rPh>
    <phoneticPr fontId="2"/>
  </si>
  <si>
    <t>千円/月</t>
    <rPh sb="0" eb="2">
      <t>センエン</t>
    </rPh>
    <rPh sb="3" eb="4">
      <t>ツキ</t>
    </rPh>
    <phoneticPr fontId="2"/>
  </si>
  <si>
    <t>合計</t>
    <rPh sb="0" eb="2">
      <t>ゴウケイ</t>
    </rPh>
    <phoneticPr fontId="2"/>
  </si>
  <si>
    <t>千円/年</t>
    <rPh sb="0" eb="2">
      <t>センエン</t>
    </rPh>
    <rPh sb="3" eb="4">
      <t>ネン</t>
    </rPh>
    <phoneticPr fontId="2"/>
  </si>
  <si>
    <t>所有者年齢</t>
    <rPh sb="0" eb="3">
      <t>ショユウシャ</t>
    </rPh>
    <rPh sb="3" eb="5">
      <t>ネンレイ</t>
    </rPh>
    <phoneticPr fontId="2"/>
  </si>
  <si>
    <t>築年数</t>
    <rPh sb="0" eb="3">
      <t>チクネンスウ</t>
    </rPh>
    <phoneticPr fontId="2"/>
  </si>
  <si>
    <t>清掃・草取り、剪定・消毒あり</t>
    <rPh sb="0" eb="2">
      <t>セイソウ</t>
    </rPh>
    <rPh sb="3" eb="5">
      <t>クサト</t>
    </rPh>
    <phoneticPr fontId="2"/>
  </si>
  <si>
    <t>F</t>
    <phoneticPr fontId="2"/>
  </si>
  <si>
    <t>G</t>
    <phoneticPr fontId="2"/>
  </si>
  <si>
    <t>I</t>
    <phoneticPr fontId="2"/>
  </si>
  <si>
    <t>A</t>
    <phoneticPr fontId="2"/>
  </si>
  <si>
    <t>B</t>
    <phoneticPr fontId="2"/>
  </si>
  <si>
    <t>C</t>
    <phoneticPr fontId="2"/>
  </si>
  <si>
    <t>D</t>
    <phoneticPr fontId="2"/>
  </si>
  <si>
    <t>市街地類型</t>
    <rPh sb="0" eb="3">
      <t>シガイチ</t>
    </rPh>
    <rPh sb="3" eb="5">
      <t>ルイケイ</t>
    </rPh>
    <phoneticPr fontId="2"/>
  </si>
  <si>
    <t>利便性</t>
    <rPh sb="0" eb="2">
      <t>リベン</t>
    </rPh>
    <rPh sb="2" eb="3">
      <t>セイ</t>
    </rPh>
    <phoneticPr fontId="2"/>
  </si>
  <si>
    <t>利便施設までの距離</t>
    <rPh sb="0" eb="2">
      <t>リベン</t>
    </rPh>
    <rPh sb="2" eb="4">
      <t>シセツ</t>
    </rPh>
    <rPh sb="7" eb="9">
      <t>キョリ</t>
    </rPh>
    <phoneticPr fontId="2"/>
  </si>
  <si>
    <t>小学校</t>
    <rPh sb="0" eb="3">
      <t>ショウガッコウ</t>
    </rPh>
    <phoneticPr fontId="2"/>
  </si>
  <si>
    <t>道路高低差</t>
    <rPh sb="0" eb="2">
      <t>ドウロ</t>
    </rPh>
    <rPh sb="2" eb="5">
      <t>コウテイサ</t>
    </rPh>
    <phoneticPr fontId="2"/>
  </si>
  <si>
    <t>高低差なし</t>
  </si>
  <si>
    <t>隣地高低差</t>
    <rPh sb="0" eb="2">
      <t>リンチ</t>
    </rPh>
    <rPh sb="2" eb="5">
      <t>コウテイサ</t>
    </rPh>
    <phoneticPr fontId="2"/>
  </si>
  <si>
    <t>隣地の用途</t>
    <rPh sb="0" eb="2">
      <t>リンチ</t>
    </rPh>
    <rPh sb="3" eb="5">
      <t>ヨウト</t>
    </rPh>
    <phoneticPr fontId="2"/>
  </si>
  <si>
    <t>住宅</t>
  </si>
  <si>
    <t>都市計画</t>
    <rPh sb="0" eb="2">
      <t>トシ</t>
    </rPh>
    <rPh sb="2" eb="4">
      <t>ケイカク</t>
    </rPh>
    <phoneticPr fontId="2"/>
  </si>
  <si>
    <t>災害危険区域</t>
    <rPh sb="0" eb="2">
      <t>サイガイ</t>
    </rPh>
    <rPh sb="2" eb="4">
      <t>キケン</t>
    </rPh>
    <rPh sb="4" eb="6">
      <t>クイキ</t>
    </rPh>
    <phoneticPr fontId="2"/>
  </si>
  <si>
    <t>指定区域内外</t>
    <rPh sb="0" eb="2">
      <t>シテイ</t>
    </rPh>
    <rPh sb="2" eb="5">
      <t>クイキナイ</t>
    </rPh>
    <rPh sb="5" eb="6">
      <t>ガイ</t>
    </rPh>
    <phoneticPr fontId="2"/>
  </si>
  <si>
    <t>市街化区域内外</t>
    <rPh sb="0" eb="3">
      <t>シガイカ</t>
    </rPh>
    <rPh sb="3" eb="5">
      <t>クイキ</t>
    </rPh>
    <rPh sb="5" eb="7">
      <t>ナイガイ</t>
    </rPh>
    <phoneticPr fontId="2"/>
  </si>
  <si>
    <t>市街地特性</t>
    <rPh sb="0" eb="3">
      <t>シガイチ</t>
    </rPh>
    <rPh sb="3" eb="5">
      <t>トクセイ</t>
    </rPh>
    <phoneticPr fontId="2"/>
  </si>
  <si>
    <t>都市計画等</t>
    <rPh sb="0" eb="2">
      <t>トシ</t>
    </rPh>
    <rPh sb="2" eb="4">
      <t>ケイカク</t>
    </rPh>
    <rPh sb="4" eb="5">
      <t>トウ</t>
    </rPh>
    <phoneticPr fontId="2"/>
  </si>
  <si>
    <t>前面道路幅員</t>
    <rPh sb="0" eb="2">
      <t>ゼンメン</t>
    </rPh>
    <rPh sb="2" eb="4">
      <t>ドウロ</t>
    </rPh>
    <rPh sb="4" eb="6">
      <t>フクイン</t>
    </rPh>
    <phoneticPr fontId="2"/>
  </si>
  <si>
    <t>５年</t>
    <rPh sb="1" eb="2">
      <t>ネン</t>
    </rPh>
    <phoneticPr fontId="2"/>
  </si>
  <si>
    <t>15年</t>
    <rPh sb="2" eb="3">
      <t>ネン</t>
    </rPh>
    <phoneticPr fontId="2"/>
  </si>
  <si>
    <t>10年</t>
    <rPh sb="2" eb="3">
      <t>ネン</t>
    </rPh>
    <phoneticPr fontId="2"/>
  </si>
  <si>
    <t>２０年</t>
    <rPh sb="2" eb="3">
      <t>ネン</t>
    </rPh>
    <phoneticPr fontId="2"/>
  </si>
  <si>
    <t>２５年</t>
    <rPh sb="2" eb="3">
      <t>ネン</t>
    </rPh>
    <phoneticPr fontId="2"/>
  </si>
  <si>
    <t>３０年</t>
    <rPh sb="2" eb="3">
      <t>ネン</t>
    </rPh>
    <phoneticPr fontId="2"/>
  </si>
  <si>
    <t>３５年</t>
    <rPh sb="2" eb="3">
      <t>ネン</t>
    </rPh>
    <phoneticPr fontId="2"/>
  </si>
  <si>
    <t>４０年</t>
    <rPh sb="2" eb="3">
      <t>ネン</t>
    </rPh>
    <phoneticPr fontId="2"/>
  </si>
  <si>
    <t>４５年</t>
    <rPh sb="2" eb="3">
      <t>ネン</t>
    </rPh>
    <phoneticPr fontId="2"/>
  </si>
  <si>
    <t>５０年</t>
    <rPh sb="2" eb="3">
      <t>ネン</t>
    </rPh>
    <phoneticPr fontId="2"/>
  </si>
  <si>
    <t>防蟻処理</t>
    <rPh sb="0" eb="2">
      <t>ボウギ</t>
    </rPh>
    <rPh sb="2" eb="4">
      <t>ショリ</t>
    </rPh>
    <phoneticPr fontId="2"/>
  </si>
  <si>
    <t>再処理</t>
    <rPh sb="0" eb="3">
      <t>サイショリ</t>
    </rPh>
    <phoneticPr fontId="2"/>
  </si>
  <si>
    <t>屋根仕上</t>
    <rPh sb="0" eb="2">
      <t>ヤネ</t>
    </rPh>
    <rPh sb="2" eb="4">
      <t>シア</t>
    </rPh>
    <phoneticPr fontId="2"/>
  </si>
  <si>
    <t>外壁仕上</t>
    <rPh sb="0" eb="2">
      <t>ガイヘキ</t>
    </rPh>
    <rPh sb="2" eb="4">
      <t>シア</t>
    </rPh>
    <phoneticPr fontId="2"/>
  </si>
  <si>
    <t>バルコニー防水</t>
    <rPh sb="5" eb="7">
      <t>ボウスイ</t>
    </rPh>
    <phoneticPr fontId="2"/>
  </si>
  <si>
    <t>外部建具</t>
    <rPh sb="0" eb="2">
      <t>ガイブ</t>
    </rPh>
    <rPh sb="2" eb="4">
      <t>タテグ</t>
    </rPh>
    <phoneticPr fontId="2"/>
  </si>
  <si>
    <t>外部金物</t>
    <rPh sb="0" eb="2">
      <t>ガイブ</t>
    </rPh>
    <rPh sb="2" eb="4">
      <t>カナモノ</t>
    </rPh>
    <phoneticPr fontId="2"/>
  </si>
  <si>
    <t>外部木部</t>
    <rPh sb="0" eb="2">
      <t>ガイブ</t>
    </rPh>
    <rPh sb="2" eb="4">
      <t>モクブ</t>
    </rPh>
    <phoneticPr fontId="2"/>
  </si>
  <si>
    <t>システムバス</t>
    <phoneticPr fontId="2"/>
  </si>
  <si>
    <t>給湯器</t>
    <rPh sb="0" eb="3">
      <t>キュウトウキ</t>
    </rPh>
    <phoneticPr fontId="2"/>
  </si>
  <si>
    <t>ガスコンロ</t>
    <phoneticPr fontId="2"/>
  </si>
  <si>
    <t>配水管</t>
    <rPh sb="0" eb="3">
      <t>ハイスイカン</t>
    </rPh>
    <phoneticPr fontId="2"/>
  </si>
  <si>
    <t>目安金額</t>
    <rPh sb="0" eb="2">
      <t>メヤス</t>
    </rPh>
    <rPh sb="2" eb="4">
      <t>キンガク</t>
    </rPh>
    <phoneticPr fontId="2"/>
  </si>
  <si>
    <t>再塗装</t>
    <rPh sb="0" eb="3">
      <t>サイトソウ</t>
    </rPh>
    <phoneticPr fontId="2"/>
  </si>
  <si>
    <t>葺き替え</t>
    <rPh sb="0" eb="1">
      <t>フ</t>
    </rPh>
    <rPh sb="2" eb="3">
      <t>カ</t>
    </rPh>
    <phoneticPr fontId="2"/>
  </si>
  <si>
    <t>表層処理</t>
    <rPh sb="0" eb="2">
      <t>ヒョウソウ</t>
    </rPh>
    <rPh sb="2" eb="4">
      <t>ショリ</t>
    </rPh>
    <phoneticPr fontId="2"/>
  </si>
  <si>
    <t>やり替え</t>
    <rPh sb="2" eb="3">
      <t>カ</t>
    </rPh>
    <phoneticPr fontId="2"/>
  </si>
  <si>
    <t>シーリング</t>
    <phoneticPr fontId="2"/>
  </si>
  <si>
    <t>障子・建具交換</t>
    <rPh sb="0" eb="2">
      <t>ショウジ</t>
    </rPh>
    <rPh sb="3" eb="5">
      <t>タテグ</t>
    </rPh>
    <rPh sb="5" eb="7">
      <t>コウカン</t>
    </rPh>
    <phoneticPr fontId="2"/>
  </si>
  <si>
    <t>交換</t>
    <rPh sb="0" eb="2">
      <t>コウカン</t>
    </rPh>
    <phoneticPr fontId="2"/>
  </si>
  <si>
    <t>洗浄</t>
    <rPh sb="0" eb="2">
      <t>センジョウ</t>
    </rPh>
    <phoneticPr fontId="2"/>
  </si>
  <si>
    <t>維持管理費算出シート</t>
    <rPh sb="0" eb="2">
      <t>イジ</t>
    </rPh>
    <rPh sb="2" eb="5">
      <t>カンリヒ</t>
    </rPh>
    <rPh sb="5" eb="7">
      <t>サンシュツ</t>
    </rPh>
    <phoneticPr fontId="2"/>
  </si>
  <si>
    <t>（資料：住宅リフォーム見積作成の手引き　一財経済調査会）</t>
    <rPh sb="1" eb="3">
      <t>シリョウ</t>
    </rPh>
    <rPh sb="4" eb="6">
      <t>ジュウタク</t>
    </rPh>
    <rPh sb="11" eb="13">
      <t>ミツモリ</t>
    </rPh>
    <rPh sb="13" eb="15">
      <t>サクセイ</t>
    </rPh>
    <rPh sb="16" eb="18">
      <t>テビ</t>
    </rPh>
    <rPh sb="20" eb="21">
      <t>イチ</t>
    </rPh>
    <rPh sb="22" eb="24">
      <t>ケイザイ</t>
    </rPh>
    <rPh sb="24" eb="27">
      <t>チョウサカイ</t>
    </rPh>
    <phoneticPr fontId="2"/>
  </si>
  <si>
    <t>※50年で約1300万円</t>
    <rPh sb="3" eb="4">
      <t>ネン</t>
    </rPh>
    <rPh sb="5" eb="6">
      <t>ヤク</t>
    </rPh>
    <rPh sb="10" eb="12">
      <t>マンエン</t>
    </rPh>
    <phoneticPr fontId="2"/>
  </si>
  <si>
    <t>28万円、葺き替え61万円</t>
    <rPh sb="2" eb="4">
      <t>マンエン</t>
    </rPh>
    <rPh sb="5" eb="6">
      <t>フ</t>
    </rPh>
    <rPh sb="7" eb="8">
      <t>カ</t>
    </rPh>
    <rPh sb="11" eb="13">
      <t>マンエン</t>
    </rPh>
    <phoneticPr fontId="2"/>
  </si>
  <si>
    <t>44万円、張り替え153万円</t>
    <rPh sb="2" eb="4">
      <t>マンエン</t>
    </rPh>
    <rPh sb="5" eb="6">
      <t>ハ</t>
    </rPh>
    <rPh sb="7" eb="8">
      <t>カ</t>
    </rPh>
    <rPh sb="12" eb="14">
      <t>マンエン</t>
    </rPh>
    <phoneticPr fontId="2"/>
  </si>
  <si>
    <t>参考：単価※</t>
    <rPh sb="0" eb="2">
      <t>サンコウ</t>
    </rPh>
    <rPh sb="3" eb="5">
      <t>タンカ</t>
    </rPh>
    <phoneticPr fontId="2"/>
  </si>
  <si>
    <t>9万円</t>
    <rPh sb="1" eb="3">
      <t>マンエン</t>
    </rPh>
    <phoneticPr fontId="2"/>
  </si>
  <si>
    <t>5万円</t>
    <rPh sb="1" eb="3">
      <t>マンエン</t>
    </rPh>
    <phoneticPr fontId="2"/>
  </si>
  <si>
    <t>20万円</t>
    <rPh sb="2" eb="4">
      <t>マンエン</t>
    </rPh>
    <phoneticPr fontId="2"/>
  </si>
  <si>
    <t>17万円</t>
    <rPh sb="2" eb="4">
      <t>マンエン</t>
    </rPh>
    <phoneticPr fontId="2"/>
  </si>
  <si>
    <t>便座交換：9万円</t>
    <rPh sb="0" eb="2">
      <t>ベンザ</t>
    </rPh>
    <rPh sb="2" eb="4">
      <t>コウカン</t>
    </rPh>
    <rPh sb="6" eb="8">
      <t>マンエン</t>
    </rPh>
    <phoneticPr fontId="2"/>
  </si>
  <si>
    <t>14万円</t>
    <rPh sb="2" eb="4">
      <t>マンエン</t>
    </rPh>
    <phoneticPr fontId="2"/>
  </si>
  <si>
    <t>（資料：積算資料2018　ポケット版リフォーム編）</t>
    <rPh sb="1" eb="3">
      <t>シリョウ</t>
    </rPh>
    <rPh sb="4" eb="6">
      <t>セキサン</t>
    </rPh>
    <rPh sb="6" eb="8">
      <t>シリョウ</t>
    </rPh>
    <rPh sb="17" eb="18">
      <t>バン</t>
    </rPh>
    <rPh sb="23" eb="24">
      <t>ヘン</t>
    </rPh>
    <phoneticPr fontId="2"/>
  </si>
  <si>
    <t>A</t>
  </si>
  <si>
    <t>F</t>
  </si>
  <si>
    <t>希望①</t>
    <rPh sb="0" eb="2">
      <t>キボウ</t>
    </rPh>
    <phoneticPr fontId="2"/>
  </si>
  <si>
    <t>希望②</t>
    <rPh sb="0" eb="2">
      <t>キボウ</t>
    </rPh>
    <phoneticPr fontId="2"/>
  </si>
  <si>
    <t>屋根材</t>
    <rPh sb="0" eb="2">
      <t>ヤネ</t>
    </rPh>
    <rPh sb="2" eb="3">
      <t>ザイ</t>
    </rPh>
    <phoneticPr fontId="2"/>
  </si>
  <si>
    <t>外壁仕上げ</t>
    <rPh sb="0" eb="2">
      <t>ガイヘキ</t>
    </rPh>
    <rPh sb="2" eb="4">
      <t>シア</t>
    </rPh>
    <phoneticPr fontId="2"/>
  </si>
  <si>
    <t>数量・条件</t>
    <rPh sb="0" eb="2">
      <t>スウリョウ</t>
    </rPh>
    <rPh sb="3" eb="5">
      <t>ジョウケン</t>
    </rPh>
    <phoneticPr fontId="2"/>
  </si>
  <si>
    <t>物価上昇率</t>
    <rPh sb="0" eb="2">
      <t>ブッカ</t>
    </rPh>
    <rPh sb="2" eb="4">
      <t>ジョウショウ</t>
    </rPh>
    <rPh sb="4" eb="5">
      <t>リツ</t>
    </rPh>
    <phoneticPr fontId="2"/>
  </si>
  <si>
    <t>【支出】税金以外、物価上昇率(初期値１%)を見込んでいる。</t>
    <rPh sb="4" eb="6">
      <t>ゼイキン</t>
    </rPh>
    <rPh sb="6" eb="8">
      <t>イガイ</t>
    </rPh>
    <rPh sb="9" eb="11">
      <t>ブッカ</t>
    </rPh>
    <rPh sb="11" eb="13">
      <t>ジョウショウ</t>
    </rPh>
    <rPh sb="13" eb="14">
      <t>リツ</t>
    </rPh>
    <rPh sb="15" eb="17">
      <t>ショキ</t>
    </rPh>
    <rPh sb="17" eb="18">
      <t>アタイ</t>
    </rPh>
    <rPh sb="22" eb="24">
      <t>ミコ</t>
    </rPh>
    <phoneticPr fontId="2"/>
  </si>
  <si>
    <t>希望①</t>
  </si>
  <si>
    <t>保険料</t>
    <rPh sb="0" eb="2">
      <t>ホケン</t>
    </rPh>
    <rPh sb="2" eb="3">
      <t>リョウ</t>
    </rPh>
    <phoneticPr fontId="2"/>
  </si>
  <si>
    <t>物価上昇計算</t>
    <rPh sb="0" eb="2">
      <t>ブッカ</t>
    </rPh>
    <rPh sb="2" eb="4">
      <t>ジョウショウ</t>
    </rPh>
    <rPh sb="4" eb="6">
      <t>ケイサン</t>
    </rPh>
    <phoneticPr fontId="2"/>
  </si>
  <si>
    <t>希望②</t>
    <phoneticPr fontId="2"/>
  </si>
  <si>
    <t>都市計画内外</t>
    <rPh sb="0" eb="2">
      <t>トシ</t>
    </rPh>
    <rPh sb="2" eb="4">
      <t>ケイカク</t>
    </rPh>
    <phoneticPr fontId="2"/>
  </si>
  <si>
    <t>所在地</t>
    <rPh sb="0" eb="3">
      <t>ショザイチ</t>
    </rPh>
    <phoneticPr fontId="2"/>
  </si>
  <si>
    <t>所有者年齢</t>
    <rPh sb="0" eb="3">
      <t>ショユウシャ</t>
    </rPh>
    <rPh sb="3" eb="5">
      <t>ネンレイ</t>
    </rPh>
    <phoneticPr fontId="2"/>
  </si>
  <si>
    <t>隣地との関係</t>
    <rPh sb="0" eb="2">
      <t>リンチ</t>
    </rPh>
    <rPh sb="4" eb="6">
      <t>カンケイ</t>
    </rPh>
    <phoneticPr fontId="2"/>
  </si>
  <si>
    <t>延床面積に対する係数</t>
    <rPh sb="0" eb="1">
      <t>ノ</t>
    </rPh>
    <rPh sb="1" eb="4">
      <t>ユカメンセキ</t>
    </rPh>
    <rPh sb="5" eb="6">
      <t>タイ</t>
    </rPh>
    <rPh sb="8" eb="10">
      <t>ケイスウ</t>
    </rPh>
    <phoneticPr fontId="2"/>
  </si>
  <si>
    <t>0.5km以内</t>
  </si>
  <si>
    <t>内</t>
  </si>
  <si>
    <t>外</t>
  </si>
  <si>
    <t>主要幹線道路（国道・県道）</t>
    <rPh sb="0" eb="2">
      <t>シュヨウ</t>
    </rPh>
    <rPh sb="2" eb="4">
      <t>カンセン</t>
    </rPh>
    <rPh sb="4" eb="6">
      <t>ドウロ</t>
    </rPh>
    <rPh sb="7" eb="9">
      <t>コクドウ</t>
    </rPh>
    <rPh sb="10" eb="12">
      <t>ケンドウ</t>
    </rPh>
    <phoneticPr fontId="2"/>
  </si>
  <si>
    <t>病院（総合病院）</t>
    <rPh sb="0" eb="2">
      <t>ビョウイン</t>
    </rPh>
    <rPh sb="3" eb="5">
      <t>ソウゴウ</t>
    </rPh>
    <rPh sb="5" eb="7">
      <t>ビョウイン</t>
    </rPh>
    <phoneticPr fontId="2"/>
  </si>
  <si>
    <t>商業施設（スーパー・コンビニ）</t>
    <rPh sb="0" eb="2">
      <t>ショウギョウ</t>
    </rPh>
    <rPh sb="2" eb="4">
      <t>シセツ</t>
    </rPh>
    <phoneticPr fontId="2"/>
  </si>
  <si>
    <t>密集市街地（漁村を含む）</t>
  </si>
  <si>
    <t>通学路に指定,不特定多数が利用,その他</t>
    <rPh sb="0" eb="3">
      <t>ツウガクロ</t>
    </rPh>
    <rPh sb="4" eb="6">
      <t>シテイ</t>
    </rPh>
    <rPh sb="7" eb="10">
      <t>フトクテイ</t>
    </rPh>
    <rPh sb="10" eb="12">
      <t>タスウ</t>
    </rPh>
    <rPh sb="13" eb="15">
      <t>リヨウ</t>
    </rPh>
    <rPh sb="18" eb="19">
      <t>タ</t>
    </rPh>
    <phoneticPr fontId="2"/>
  </si>
  <si>
    <t>通学路に指定</t>
  </si>
  <si>
    <t>敷地の所有関係</t>
    <phoneticPr fontId="2"/>
  </si>
  <si>
    <t>消費者物価指数　全国</t>
    <rPh sb="0" eb="3">
      <t>ショウヒシャ</t>
    </rPh>
    <rPh sb="3" eb="5">
      <t>ブッカ</t>
    </rPh>
    <rPh sb="5" eb="7">
      <t>シスウ</t>
    </rPh>
    <rPh sb="8" eb="10">
      <t>ゼンコク</t>
    </rPh>
    <phoneticPr fontId="2"/>
  </si>
  <si>
    <t xml:space="preserve">経費×(1+0.01^(n-1))   </t>
    <rPh sb="0" eb="2">
      <t>ケイヒ</t>
    </rPh>
    <phoneticPr fontId="2"/>
  </si>
  <si>
    <t>M</t>
    <phoneticPr fontId="2"/>
  </si>
  <si>
    <t>初年度のみ計上</t>
    <rPh sb="0" eb="3">
      <t>ショネンド</t>
    </rPh>
    <rPh sb="5" eb="7">
      <t>ケイジョウ</t>
    </rPh>
    <phoneticPr fontId="2"/>
  </si>
  <si>
    <t>延床面積（㎡）</t>
    <rPh sb="0" eb="1">
      <t>ノ</t>
    </rPh>
    <rPh sb="1" eb="4">
      <t>ユカメンセキ</t>
    </rPh>
    <phoneticPr fontId="2"/>
  </si>
  <si>
    <t>利用状況</t>
    <rPh sb="0" eb="2">
      <t>リヨウ</t>
    </rPh>
    <rPh sb="2" eb="4">
      <t>ジョウキョウ</t>
    </rPh>
    <phoneticPr fontId="2"/>
  </si>
  <si>
    <t>隣地との関係</t>
    <rPh sb="0" eb="2">
      <t>リンチ</t>
    </rPh>
    <rPh sb="4" eb="6">
      <t>カンケイ</t>
    </rPh>
    <phoneticPr fontId="2"/>
  </si>
  <si>
    <t>周辺との関係</t>
    <rPh sb="0" eb="2">
      <t>シュウヘン</t>
    </rPh>
    <rPh sb="4" eb="6">
      <t>カンケイ</t>
    </rPh>
    <phoneticPr fontId="2"/>
  </si>
  <si>
    <t>劣化状況</t>
    <rPh sb="0" eb="2">
      <t>レッカ</t>
    </rPh>
    <rPh sb="2" eb="4">
      <t>ジョウキョウ</t>
    </rPh>
    <phoneticPr fontId="2"/>
  </si>
  <si>
    <t>プルダウンメニュー</t>
    <phoneticPr fontId="2"/>
  </si>
  <si>
    <t>自己所有,借地</t>
    <rPh sb="0" eb="2">
      <t>ジコ</t>
    </rPh>
    <rPh sb="2" eb="4">
      <t>ショユウ</t>
    </rPh>
    <rPh sb="5" eb="7">
      <t>シャクチ</t>
    </rPh>
    <phoneticPr fontId="2"/>
  </si>
  <si>
    <t>木造平屋,木造２階,その他</t>
    <rPh sb="0" eb="2">
      <t>モクゾウ</t>
    </rPh>
    <rPh sb="2" eb="4">
      <t>ヒラヤ</t>
    </rPh>
    <rPh sb="5" eb="7">
      <t>モクゾウ</t>
    </rPh>
    <rPh sb="8" eb="9">
      <t>カイ</t>
    </rPh>
    <rPh sb="12" eb="13">
      <t>タ</t>
    </rPh>
    <phoneticPr fontId="2"/>
  </si>
  <si>
    <t>内,外</t>
    <rPh sb="0" eb="1">
      <t>ナイ</t>
    </rPh>
    <rPh sb="2" eb="3">
      <t>ソト</t>
    </rPh>
    <phoneticPr fontId="2"/>
  </si>
  <si>
    <t>建築時期</t>
    <rPh sb="0" eb="2">
      <t>ケンチク</t>
    </rPh>
    <rPh sb="2" eb="4">
      <t>ジキ</t>
    </rPh>
    <phoneticPr fontId="2"/>
  </si>
  <si>
    <t>　　　〃　　　　（土地）</t>
    <rPh sb="9" eb="11">
      <t>トチ</t>
    </rPh>
    <phoneticPr fontId="2"/>
  </si>
  <si>
    <t>①所有者情報</t>
    <rPh sb="1" eb="4">
      <t>ショユウシャ</t>
    </rPh>
    <rPh sb="4" eb="6">
      <t>ジョウホウ</t>
    </rPh>
    <phoneticPr fontId="2"/>
  </si>
  <si>
    <t>０～５年</t>
    <rPh sb="3" eb="4">
      <t>ネン</t>
    </rPh>
    <phoneticPr fontId="2"/>
  </si>
  <si>
    <t>６～10年</t>
    <rPh sb="4" eb="5">
      <t>ネン</t>
    </rPh>
    <phoneticPr fontId="2"/>
  </si>
  <si>
    <t>11～15年</t>
    <rPh sb="5" eb="6">
      <t>ネン</t>
    </rPh>
    <phoneticPr fontId="2"/>
  </si>
  <si>
    <t>16～20年</t>
    <rPh sb="5" eb="6">
      <t>ネン</t>
    </rPh>
    <phoneticPr fontId="2"/>
  </si>
  <si>
    <t>21～25年</t>
    <rPh sb="5" eb="6">
      <t>ネン</t>
    </rPh>
    <phoneticPr fontId="2"/>
  </si>
  <si>
    <t>借地料</t>
    <rPh sb="0" eb="3">
      <t>シャクチリョウ</t>
    </rPh>
    <phoneticPr fontId="2"/>
  </si>
  <si>
    <t>②敷地・建物情報</t>
    <rPh sb="1" eb="3">
      <t>シキチ</t>
    </rPh>
    <rPh sb="4" eb="6">
      <t>タテモノ</t>
    </rPh>
    <rPh sb="6" eb="8">
      <t>ジョウホウ</t>
    </rPh>
    <phoneticPr fontId="2"/>
  </si>
  <si>
    <t>敷地情報</t>
    <rPh sb="0" eb="2">
      <t>シキチ</t>
    </rPh>
    <rPh sb="2" eb="4">
      <t>ジョウホウ</t>
    </rPh>
    <phoneticPr fontId="2"/>
  </si>
  <si>
    <t>駐車場台数</t>
    <rPh sb="0" eb="2">
      <t>チュウシャ</t>
    </rPh>
    <rPh sb="2" eb="3">
      <t>バ</t>
    </rPh>
    <rPh sb="3" eb="5">
      <t>ダイスウ</t>
    </rPh>
    <phoneticPr fontId="2"/>
  </si>
  <si>
    <t>無,1台,2台,3台以上</t>
    <rPh sb="0" eb="1">
      <t>ム</t>
    </rPh>
    <rPh sb="3" eb="4">
      <t>ダイ</t>
    </rPh>
    <rPh sb="6" eb="7">
      <t>ダイ</t>
    </rPh>
    <rPh sb="9" eb="10">
      <t>ダイ</t>
    </rPh>
    <rPh sb="10" eb="12">
      <t>イジョウ</t>
    </rPh>
    <phoneticPr fontId="2"/>
  </si>
  <si>
    <t>設備</t>
    <rPh sb="0" eb="2">
      <t>セツビ</t>
    </rPh>
    <phoneticPr fontId="2"/>
  </si>
  <si>
    <t>水洗化</t>
    <rPh sb="0" eb="2">
      <t>スイセン</t>
    </rPh>
    <rPh sb="2" eb="3">
      <t>カ</t>
    </rPh>
    <phoneticPr fontId="2"/>
  </si>
  <si>
    <t>給湯設備</t>
    <rPh sb="0" eb="2">
      <t>キュウトウ</t>
    </rPh>
    <rPh sb="2" eb="4">
      <t>セツビ</t>
    </rPh>
    <phoneticPr fontId="2"/>
  </si>
  <si>
    <t>3点給湯,1点給湯,無</t>
    <rPh sb="1" eb="2">
      <t>テン</t>
    </rPh>
    <rPh sb="2" eb="4">
      <t>キュウトウ</t>
    </rPh>
    <rPh sb="6" eb="7">
      <t>テン</t>
    </rPh>
    <rPh sb="7" eb="9">
      <t>キュウトウ</t>
    </rPh>
    <rPh sb="10" eb="11">
      <t>ナ</t>
    </rPh>
    <phoneticPr fontId="2"/>
  </si>
  <si>
    <t>③周辺環境</t>
    <rPh sb="1" eb="3">
      <t>シュウヘン</t>
    </rPh>
    <rPh sb="3" eb="5">
      <t>カンキョウ</t>
    </rPh>
    <phoneticPr fontId="2"/>
  </si>
  <si>
    <t>前面道路幅員</t>
    <rPh sb="0" eb="1">
      <t>マエ</t>
    </rPh>
    <rPh sb="1" eb="2">
      <t>メン</t>
    </rPh>
    <rPh sb="2" eb="4">
      <t>ドウロ</t>
    </rPh>
    <rPh sb="4" eb="6">
      <t>フクイン</t>
    </rPh>
    <phoneticPr fontId="2"/>
  </si>
  <si>
    <t>市街化区域</t>
    <rPh sb="0" eb="3">
      <t>シガイカ</t>
    </rPh>
    <rPh sb="3" eb="5">
      <t>クイキ</t>
    </rPh>
    <phoneticPr fontId="2"/>
  </si>
  <si>
    <t>災害区域指定</t>
    <rPh sb="0" eb="2">
      <t>サイガイ</t>
    </rPh>
    <rPh sb="2" eb="4">
      <t>クイキ</t>
    </rPh>
    <rPh sb="4" eb="6">
      <t>シテイ</t>
    </rPh>
    <phoneticPr fontId="2"/>
  </si>
  <si>
    <t>前面道路幅員との関係</t>
    <rPh sb="0" eb="1">
      <t>マエ</t>
    </rPh>
    <rPh sb="1" eb="2">
      <t>メン</t>
    </rPh>
    <rPh sb="2" eb="4">
      <t>ドウロ</t>
    </rPh>
    <rPh sb="4" eb="6">
      <t>フクイン</t>
    </rPh>
    <rPh sb="8" eb="10">
      <t>カンケイ</t>
    </rPh>
    <phoneticPr fontId="2"/>
  </si>
  <si>
    <t>前面道路との関係</t>
    <rPh sb="0" eb="2">
      <t>ゼンメン</t>
    </rPh>
    <rPh sb="2" eb="4">
      <t>ドウロ</t>
    </rPh>
    <rPh sb="6" eb="8">
      <t>カンケイ</t>
    </rPh>
    <phoneticPr fontId="2"/>
  </si>
  <si>
    <t>外壁・屋根</t>
    <rPh sb="0" eb="2">
      <t>ガイヘキ</t>
    </rPh>
    <rPh sb="3" eb="5">
      <t>ヤネ</t>
    </rPh>
    <phoneticPr fontId="2"/>
  </si>
  <si>
    <t>構造・階数</t>
    <rPh sb="0" eb="2">
      <t>コウゾウ</t>
    </rPh>
    <rPh sb="3" eb="5">
      <t>カイスウ</t>
    </rPh>
    <phoneticPr fontId="2"/>
  </si>
  <si>
    <t>1～5km以内</t>
  </si>
  <si>
    <t>活用手法</t>
  </si>
  <si>
    <t>自己利用</t>
  </si>
  <si>
    <t>―</t>
  </si>
  <si>
    <t>利活用</t>
  </si>
  <si>
    <t>財産処分</t>
  </si>
  <si>
    <t>４～6m未満</t>
  </si>
  <si>
    <t>総コスト
（25年間の累積保有コスト）</t>
    <rPh sb="0" eb="1">
      <t>ソウ</t>
    </rPh>
    <rPh sb="8" eb="10">
      <t>ネンカン</t>
    </rPh>
    <rPh sb="11" eb="13">
      <t>ルイセキ</t>
    </rPh>
    <rPh sb="13" eb="15">
      <t>ホユウ</t>
    </rPh>
    <phoneticPr fontId="2"/>
  </si>
  <si>
    <t>25年間の年平均保有コスト</t>
    <rPh sb="2" eb="3">
      <t>ネン</t>
    </rPh>
    <rPh sb="3" eb="4">
      <t>カン</t>
    </rPh>
    <rPh sb="5" eb="8">
      <t>ネンヘイキン</t>
    </rPh>
    <rPh sb="6" eb="8">
      <t>ヘイキン</t>
    </rPh>
    <rPh sb="8" eb="10">
      <t>ホユウ</t>
    </rPh>
    <phoneticPr fontId="2"/>
  </si>
  <si>
    <t>・今の空き家をずっと持ち続ける場合は、固定資産税などの税金が毎年発生し、25年間の累積で約300万円、年間で約12万円の経費がかかります。
・住宅は、外部が劣化しており改修が必要となりますので、ゆくゆくは改修費も必要となります。
・一方、今の空き家は比較的便利な場所に建っており、市場性も認められます。
・自分が住む予定がないのであれば、改修し賃貸に出すことも考えられます。しかし、改修費が高くなると、家賃では改修費を25年間で回収することが難しい結果となりました。
・シミュレーション結果からは、早い時期に解体して土地を売却するか、現況のまま売却することが考えられます。</t>
    <rPh sb="1" eb="2">
      <t>イマ</t>
    </rPh>
    <rPh sb="3" eb="4">
      <t>ア</t>
    </rPh>
    <rPh sb="5" eb="6">
      <t>ヤ</t>
    </rPh>
    <rPh sb="10" eb="11">
      <t>モ</t>
    </rPh>
    <rPh sb="12" eb="13">
      <t>ツヅ</t>
    </rPh>
    <rPh sb="15" eb="17">
      <t>バアイ</t>
    </rPh>
    <rPh sb="19" eb="21">
      <t>コテイ</t>
    </rPh>
    <rPh sb="21" eb="24">
      <t>シサンゼイ</t>
    </rPh>
    <rPh sb="27" eb="29">
      <t>ゼイキン</t>
    </rPh>
    <rPh sb="30" eb="32">
      <t>マイトシ</t>
    </rPh>
    <rPh sb="32" eb="34">
      <t>ハッセイ</t>
    </rPh>
    <rPh sb="38" eb="40">
      <t>ネンカン</t>
    </rPh>
    <rPh sb="41" eb="43">
      <t>ルイセキ</t>
    </rPh>
    <rPh sb="44" eb="45">
      <t>ヤク</t>
    </rPh>
    <rPh sb="48" eb="50">
      <t>マンエン</t>
    </rPh>
    <rPh sb="51" eb="53">
      <t>ネンカン</t>
    </rPh>
    <rPh sb="54" eb="55">
      <t>ヤク</t>
    </rPh>
    <rPh sb="57" eb="59">
      <t>マンエン</t>
    </rPh>
    <rPh sb="60" eb="62">
      <t>ケイヒ</t>
    </rPh>
    <rPh sb="71" eb="73">
      <t>ジュウタク</t>
    </rPh>
    <rPh sb="75" eb="77">
      <t>ガイブ</t>
    </rPh>
    <rPh sb="78" eb="80">
      <t>レッカ</t>
    </rPh>
    <rPh sb="84" eb="86">
      <t>カイシュウ</t>
    </rPh>
    <rPh sb="87" eb="89">
      <t>ヒツヨウ</t>
    </rPh>
    <rPh sb="102" eb="105">
      <t>カイシュウヒ</t>
    </rPh>
    <rPh sb="106" eb="108">
      <t>ヒツヨウ</t>
    </rPh>
    <rPh sb="116" eb="118">
      <t>イッポウ</t>
    </rPh>
    <rPh sb="119" eb="120">
      <t>イマ</t>
    </rPh>
    <rPh sb="121" eb="122">
      <t>ア</t>
    </rPh>
    <rPh sb="123" eb="124">
      <t>ヤ</t>
    </rPh>
    <rPh sb="125" eb="128">
      <t>ヒカクテキ</t>
    </rPh>
    <rPh sb="128" eb="130">
      <t>ベンリ</t>
    </rPh>
    <rPh sb="131" eb="133">
      <t>バショ</t>
    </rPh>
    <rPh sb="134" eb="135">
      <t>タ</t>
    </rPh>
    <rPh sb="140" eb="143">
      <t>シジョウセイ</t>
    </rPh>
    <rPh sb="144" eb="145">
      <t>ミト</t>
    </rPh>
    <rPh sb="153" eb="155">
      <t>ジブン</t>
    </rPh>
    <rPh sb="156" eb="157">
      <t>ス</t>
    </rPh>
    <rPh sb="158" eb="160">
      <t>ヨテイ</t>
    </rPh>
    <rPh sb="169" eb="171">
      <t>カイシュウ</t>
    </rPh>
    <rPh sb="172" eb="174">
      <t>チンタイ</t>
    </rPh>
    <rPh sb="175" eb="176">
      <t>ダ</t>
    </rPh>
    <rPh sb="180" eb="181">
      <t>カンガ</t>
    </rPh>
    <rPh sb="191" eb="194">
      <t>カイシュウヒ</t>
    </rPh>
    <rPh sb="195" eb="196">
      <t>タカ</t>
    </rPh>
    <rPh sb="201" eb="203">
      <t>ヤチン</t>
    </rPh>
    <rPh sb="205" eb="208">
      <t>カイシュウヒ</t>
    </rPh>
    <rPh sb="211" eb="213">
      <t>ネンカン</t>
    </rPh>
    <rPh sb="214" eb="216">
      <t>カイシュウ</t>
    </rPh>
    <rPh sb="221" eb="222">
      <t>ムズカ</t>
    </rPh>
    <rPh sb="224" eb="226">
      <t>ケッカ</t>
    </rPh>
    <rPh sb="243" eb="245">
      <t>ケッカ</t>
    </rPh>
    <rPh sb="249" eb="250">
      <t>ハヤ</t>
    </rPh>
    <rPh sb="251" eb="253">
      <t>ジキ</t>
    </rPh>
    <rPh sb="254" eb="256">
      <t>カイタイ</t>
    </rPh>
    <rPh sb="258" eb="260">
      <t>トチ</t>
    </rPh>
    <rPh sb="261" eb="263">
      <t>バイキャク</t>
    </rPh>
    <rPh sb="267" eb="269">
      <t>ゲンキョウ</t>
    </rPh>
    <rPh sb="272" eb="274">
      <t>バイキャク</t>
    </rPh>
    <rPh sb="279" eb="280">
      <t>カンガ</t>
    </rPh>
    <phoneticPr fontId="2"/>
  </si>
  <si>
    <t>瓦葺き,鋼板葺き</t>
    <rPh sb="0" eb="1">
      <t>カワラ</t>
    </rPh>
    <rPh sb="1" eb="2">
      <t>フ</t>
    </rPh>
    <rPh sb="4" eb="6">
      <t>コウハン</t>
    </rPh>
    <rPh sb="6" eb="7">
      <t>フ</t>
    </rPh>
    <phoneticPr fontId="2"/>
  </si>
  <si>
    <t>漆喰塗り,モルタル塗り,板張り,鋼板・ボード張り</t>
    <rPh sb="0" eb="2">
      <t>シックイ</t>
    </rPh>
    <rPh sb="2" eb="3">
      <t>ヌ</t>
    </rPh>
    <rPh sb="9" eb="10">
      <t>ヌ</t>
    </rPh>
    <rPh sb="12" eb="13">
      <t>イタ</t>
    </rPh>
    <rPh sb="13" eb="14">
      <t>ハ</t>
    </rPh>
    <rPh sb="16" eb="18">
      <t>コウハン</t>
    </rPh>
    <rPh sb="22" eb="23">
      <t>ハ</t>
    </rPh>
    <phoneticPr fontId="2"/>
  </si>
  <si>
    <t>E</t>
    <phoneticPr fontId="2"/>
  </si>
  <si>
    <t>H</t>
    <phoneticPr fontId="2"/>
  </si>
  <si>
    <t>J</t>
    <phoneticPr fontId="2"/>
  </si>
  <si>
    <t>K</t>
  </si>
  <si>
    <t>K</t>
    <phoneticPr fontId="2"/>
  </si>
  <si>
    <t>L</t>
  </si>
  <si>
    <t>建物</t>
    <phoneticPr fontId="2"/>
  </si>
  <si>
    <t>M</t>
  </si>
  <si>
    <t>参照記号データ</t>
    <rPh sb="0" eb="2">
      <t>サンショウ</t>
    </rPh>
    <rPh sb="2" eb="4">
      <t>キゴウ</t>
    </rPh>
    <phoneticPr fontId="2"/>
  </si>
  <si>
    <t>C</t>
    <phoneticPr fontId="2"/>
  </si>
  <si>
    <t>F</t>
    <phoneticPr fontId="2"/>
  </si>
  <si>
    <t>L</t>
    <phoneticPr fontId="2"/>
  </si>
  <si>
    <t>選択期間内の年別計算記号</t>
    <rPh sb="0" eb="2">
      <t>センタク</t>
    </rPh>
    <rPh sb="2" eb="4">
      <t>キカン</t>
    </rPh>
    <rPh sb="4" eb="5">
      <t>ナイ</t>
    </rPh>
    <rPh sb="6" eb="8">
      <t>ネンベツ</t>
    </rPh>
    <rPh sb="8" eb="10">
      <t>ケイサン</t>
    </rPh>
    <rPh sb="10" eb="12">
      <t>キゴウ</t>
    </rPh>
    <phoneticPr fontId="2"/>
  </si>
  <si>
    <t>支　　　　　　出</t>
    <phoneticPr fontId="2"/>
  </si>
  <si>
    <t>収　　　　　　入</t>
    <phoneticPr fontId="2"/>
  </si>
  <si>
    <t>管理者</t>
    <rPh sb="0" eb="3">
      <t>カンリシャ</t>
    </rPh>
    <phoneticPr fontId="2"/>
  </si>
  <si>
    <t>管理依頼者の有無</t>
    <rPh sb="0" eb="2">
      <t>カンリ</t>
    </rPh>
    <rPh sb="2" eb="5">
      <t>イライシャ</t>
    </rPh>
    <rPh sb="6" eb="8">
      <t>ウム</t>
    </rPh>
    <phoneticPr fontId="2"/>
  </si>
  <si>
    <t>管理依頼者の居住地</t>
    <rPh sb="0" eb="2">
      <t>カンリ</t>
    </rPh>
    <rPh sb="2" eb="5">
      <t>イライシャ</t>
    </rPh>
    <rPh sb="6" eb="9">
      <t>キョジュウチ</t>
    </rPh>
    <phoneticPr fontId="2"/>
  </si>
  <si>
    <t>相続予定者の有無</t>
    <rPh sb="0" eb="2">
      <t>ソウゾク</t>
    </rPh>
    <rPh sb="2" eb="4">
      <t>ヨテイ</t>
    </rPh>
    <rPh sb="6" eb="8">
      <t>ウム</t>
    </rPh>
    <phoneticPr fontId="2"/>
  </si>
  <si>
    <t>相続予定者の居住地</t>
    <rPh sb="0" eb="2">
      <t>ソウゾク</t>
    </rPh>
    <rPh sb="2" eb="5">
      <t>ヨテイシャ</t>
    </rPh>
    <rPh sb="6" eb="9">
      <t>キョジュウチ</t>
    </rPh>
    <phoneticPr fontId="2"/>
  </si>
  <si>
    <t>評価ランク</t>
    <rPh sb="0" eb="2">
      <t>ヒョウカ</t>
    </rPh>
    <phoneticPr fontId="2"/>
  </si>
  <si>
    <t>管理限界の判定</t>
    <rPh sb="0" eb="2">
      <t>カンリ</t>
    </rPh>
    <rPh sb="2" eb="4">
      <t>ゲンカイ</t>
    </rPh>
    <rPh sb="5" eb="7">
      <t>ハンテイ</t>
    </rPh>
    <phoneticPr fontId="2"/>
  </si>
  <si>
    <t>所有限界の判定</t>
    <rPh sb="0" eb="2">
      <t>ショユウ</t>
    </rPh>
    <rPh sb="2" eb="4">
      <t>ゲンカイ</t>
    </rPh>
    <rPh sb="5" eb="7">
      <t>ハンテイ</t>
    </rPh>
    <phoneticPr fontId="2"/>
  </si>
  <si>
    <t>評　　　　価　　　　基　　　　準</t>
    <rPh sb="0" eb="1">
      <t>ヒョウ</t>
    </rPh>
    <rPh sb="5" eb="6">
      <t>アタイ</t>
    </rPh>
    <rPh sb="10" eb="11">
      <t>モト</t>
    </rPh>
    <rPh sb="15" eb="16">
      <t>ジュン</t>
    </rPh>
    <phoneticPr fontId="2"/>
  </si>
  <si>
    <t>同上かつ通学路沿い又は密集市街地に立地</t>
    <rPh sb="0" eb="2">
      <t>ドウジョウ</t>
    </rPh>
    <rPh sb="4" eb="7">
      <t>ツウガクロ</t>
    </rPh>
    <rPh sb="7" eb="8">
      <t>ゾ</t>
    </rPh>
    <rPh sb="9" eb="10">
      <t>マタ</t>
    </rPh>
    <rPh sb="11" eb="13">
      <t>ミッシュウ</t>
    </rPh>
    <rPh sb="13" eb="16">
      <t>シガイチ</t>
    </rPh>
    <rPh sb="17" eb="19">
      <t>リッチ</t>
    </rPh>
    <phoneticPr fontId="2"/>
  </si>
  <si>
    <t>建物保全リスク　Ⅰ</t>
    <rPh sb="0" eb="2">
      <t>タテモノ</t>
    </rPh>
    <rPh sb="2" eb="4">
      <t>ホゼン</t>
    </rPh>
    <phoneticPr fontId="2"/>
  </si>
  <si>
    <t>建物保全リスク　Ⅱ</t>
    <rPh sb="0" eb="2">
      <t>タテモノ</t>
    </rPh>
    <rPh sb="2" eb="4">
      <t>ホゼン</t>
    </rPh>
    <phoneticPr fontId="2"/>
  </si>
  <si>
    <t>建物保全リスク　Ⅲ</t>
    <rPh sb="0" eb="2">
      <t>タテモノ</t>
    </rPh>
    <rPh sb="2" eb="4">
      <t>ホゼン</t>
    </rPh>
    <phoneticPr fontId="2"/>
  </si>
  <si>
    <t>建物保全リスク　Ⅳ</t>
    <rPh sb="0" eb="2">
      <t>タテモノ</t>
    </rPh>
    <rPh sb="2" eb="4">
      <t>ホゼン</t>
    </rPh>
    <phoneticPr fontId="2"/>
  </si>
  <si>
    <t>建物保全リスク　Ⅴ</t>
    <rPh sb="0" eb="2">
      <t>タテモノ</t>
    </rPh>
    <rPh sb="2" eb="4">
      <t>ホゼン</t>
    </rPh>
    <phoneticPr fontId="2"/>
  </si>
  <si>
    <t>管理限界</t>
    <rPh sb="0" eb="2">
      <t>カンリ</t>
    </rPh>
    <rPh sb="2" eb="4">
      <t>ゲンカイ</t>
    </rPh>
    <phoneticPr fontId="2"/>
  </si>
  <si>
    <t>所有限界</t>
    <rPh sb="0" eb="2">
      <t>ショユウ</t>
    </rPh>
    <rPh sb="2" eb="4">
      <t>ゲンカイ</t>
    </rPh>
    <phoneticPr fontId="2"/>
  </si>
  <si>
    <t>到達年数（年）</t>
    <rPh sb="0" eb="2">
      <t>トウタツ</t>
    </rPh>
    <rPh sb="2" eb="4">
      <t>ネンスウ</t>
    </rPh>
    <rPh sb="5" eb="6">
      <t>ネン</t>
    </rPh>
    <phoneticPr fontId="2"/>
  </si>
  <si>
    <t>管理限界（歳）</t>
    <rPh sb="0" eb="2">
      <t>カンリ</t>
    </rPh>
    <rPh sb="2" eb="4">
      <t>ゲンカイ</t>
    </rPh>
    <rPh sb="5" eb="6">
      <t>サイ</t>
    </rPh>
    <phoneticPr fontId="2"/>
  </si>
  <si>
    <t>所有限界（歳）</t>
    <rPh sb="0" eb="2">
      <t>ショユウ</t>
    </rPh>
    <rPh sb="2" eb="4">
      <t>ゲンカイ</t>
    </rPh>
    <rPh sb="5" eb="6">
      <t>サイ</t>
    </rPh>
    <phoneticPr fontId="2"/>
  </si>
  <si>
    <t>建物を自力で維持管理できる限界年齢
健康寿命年齢を参考に設定</t>
    <rPh sb="0" eb="2">
      <t>タテモノ</t>
    </rPh>
    <rPh sb="3" eb="5">
      <t>ジリキ</t>
    </rPh>
    <rPh sb="6" eb="8">
      <t>イジ</t>
    </rPh>
    <rPh sb="8" eb="10">
      <t>カンリ</t>
    </rPh>
    <rPh sb="13" eb="15">
      <t>ゲンカイ</t>
    </rPh>
    <rPh sb="15" eb="17">
      <t>ネンレイ</t>
    </rPh>
    <rPh sb="18" eb="20">
      <t>ケンコウ</t>
    </rPh>
    <rPh sb="20" eb="22">
      <t>ジュミョウ</t>
    </rPh>
    <rPh sb="22" eb="24">
      <t>ネンレイ</t>
    </rPh>
    <rPh sb="25" eb="27">
      <t>サンコウ</t>
    </rPh>
    <rPh sb="28" eb="30">
      <t>セッテイ</t>
    </rPh>
    <phoneticPr fontId="2"/>
  </si>
  <si>
    <t>建物を自己所有できる限界年齢
平均寿命を参考に設定</t>
    <rPh sb="0" eb="2">
      <t>タテモノ</t>
    </rPh>
    <rPh sb="3" eb="5">
      <t>ジコ</t>
    </rPh>
    <rPh sb="5" eb="7">
      <t>ショユウ</t>
    </rPh>
    <rPh sb="10" eb="12">
      <t>ゲンカイ</t>
    </rPh>
    <rPh sb="12" eb="14">
      <t>ネンレイ</t>
    </rPh>
    <rPh sb="15" eb="17">
      <t>ヘイキン</t>
    </rPh>
    <rPh sb="17" eb="19">
      <t>ジュミョウ</t>
    </rPh>
    <rPh sb="20" eb="22">
      <t>サンコウ</t>
    </rPh>
    <rPh sb="23" eb="25">
      <t>セッテイ</t>
    </rPh>
    <phoneticPr fontId="2"/>
  </si>
  <si>
    <t>特定空家リスク　Ⅰ</t>
    <rPh sb="0" eb="2">
      <t>トクテイ</t>
    </rPh>
    <rPh sb="2" eb="4">
      <t>アキヤ</t>
    </rPh>
    <phoneticPr fontId="2"/>
  </si>
  <si>
    <t>特定空家リスク　Ⅱ</t>
    <rPh sb="0" eb="2">
      <t>トクテイ</t>
    </rPh>
    <rPh sb="2" eb="4">
      <t>アキヤ</t>
    </rPh>
    <phoneticPr fontId="2"/>
  </si>
  <si>
    <t>特定空家リスク　Ⅲ</t>
    <rPh sb="0" eb="2">
      <t>トクテイ</t>
    </rPh>
    <rPh sb="2" eb="4">
      <t>アキヤ</t>
    </rPh>
    <phoneticPr fontId="2"/>
  </si>
  <si>
    <t>特定空家リスク　Ⅳ</t>
    <rPh sb="0" eb="2">
      <t>トクテイ</t>
    </rPh>
    <rPh sb="2" eb="4">
      <t>アキヤ</t>
    </rPh>
    <phoneticPr fontId="2"/>
  </si>
  <si>
    <t>相談員
コメント
【手書き入力欄】</t>
    <rPh sb="0" eb="3">
      <t>ソウダンイン</t>
    </rPh>
    <rPh sb="10" eb="12">
      <t>テガ</t>
    </rPh>
    <rPh sb="13" eb="15">
      <t>ニュウリョク</t>
    </rPh>
    <rPh sb="15" eb="16">
      <t>ラン</t>
    </rPh>
    <phoneticPr fontId="2"/>
  </si>
  <si>
    <t>自己利用・委託管理</t>
    <rPh sb="0" eb="2">
      <t>ジコ</t>
    </rPh>
    <rPh sb="2" eb="4">
      <t>リヨウ</t>
    </rPh>
    <rPh sb="7" eb="9">
      <t>カンリイタク</t>
    </rPh>
    <phoneticPr fontId="2"/>
  </si>
  <si>
    <t>改修＋自己利用・管理</t>
    <rPh sb="0" eb="2">
      <t>カイシュウ</t>
    </rPh>
    <rPh sb="3" eb="4">
      <t>ジ</t>
    </rPh>
    <rPh sb="8" eb="10">
      <t>カンリ</t>
    </rPh>
    <phoneticPr fontId="2"/>
  </si>
  <si>
    <t>改修＋賃貸</t>
    <rPh sb="0" eb="2">
      <t>カイシュウ</t>
    </rPh>
    <rPh sb="3" eb="5">
      <t>チンタイ</t>
    </rPh>
    <phoneticPr fontId="2"/>
  </si>
  <si>
    <t>J</t>
    <phoneticPr fontId="2"/>
  </si>
  <si>
    <t>屋根全面改修</t>
    <rPh sb="0" eb="2">
      <t>ヤネ</t>
    </rPh>
    <rPh sb="2" eb="4">
      <t>ゼンメン</t>
    </rPh>
    <rPh sb="4" eb="6">
      <t>カイシュウ</t>
    </rPh>
    <phoneticPr fontId="2"/>
  </si>
  <si>
    <t>屋根部分改修（１／２）</t>
    <rPh sb="0" eb="2">
      <t>ヤネ</t>
    </rPh>
    <rPh sb="2" eb="4">
      <t>ブブン</t>
    </rPh>
    <rPh sb="4" eb="6">
      <t>カイシュウ</t>
    </rPh>
    <phoneticPr fontId="2"/>
  </si>
  <si>
    <t>外壁全面改修</t>
    <rPh sb="0" eb="2">
      <t>ガイヘキ</t>
    </rPh>
    <rPh sb="2" eb="4">
      <t>ゼンメン</t>
    </rPh>
    <rPh sb="4" eb="6">
      <t>カイシュウ</t>
    </rPh>
    <phoneticPr fontId="2"/>
  </si>
  <si>
    <t>外壁部分改修（１／２）</t>
    <rPh sb="0" eb="2">
      <t>ガイヘキ</t>
    </rPh>
    <rPh sb="2" eb="4">
      <t>ブブン</t>
    </rPh>
    <rPh sb="4" eb="6">
      <t>カイシュウ</t>
    </rPh>
    <phoneticPr fontId="2"/>
  </si>
  <si>
    <t>外部改修</t>
    <rPh sb="0" eb="2">
      <t>ガイブ</t>
    </rPh>
    <rPh sb="2" eb="4">
      <t>カイシュウ</t>
    </rPh>
    <phoneticPr fontId="2"/>
  </si>
  <si>
    <t>G</t>
  </si>
  <si>
    <t>I</t>
  </si>
  <si>
    <t>J</t>
    <phoneticPr fontId="2"/>
  </si>
  <si>
    <t>ふすま、障子等</t>
    <rPh sb="4" eb="6">
      <t>ショウジ</t>
    </rPh>
    <rPh sb="6" eb="7">
      <t>トウ</t>
    </rPh>
    <phoneticPr fontId="2"/>
  </si>
  <si>
    <t>LDK；床・壁・天井</t>
    <rPh sb="4" eb="5">
      <t>ユカ</t>
    </rPh>
    <rPh sb="6" eb="7">
      <t>カベ</t>
    </rPh>
    <rPh sb="8" eb="10">
      <t>テンジョウ</t>
    </rPh>
    <phoneticPr fontId="2"/>
  </si>
  <si>
    <t>和室；畳取替</t>
    <rPh sb="0" eb="2">
      <t>ワシツ</t>
    </rPh>
    <rPh sb="3" eb="4">
      <t>タタミ</t>
    </rPh>
    <rPh sb="4" eb="6">
      <t>トリカエ</t>
    </rPh>
    <phoneticPr fontId="2"/>
  </si>
  <si>
    <t>ふすま、障子等取替</t>
    <rPh sb="4" eb="6">
      <t>ショウジ</t>
    </rPh>
    <rPh sb="6" eb="7">
      <t>トウ</t>
    </rPh>
    <rPh sb="7" eb="9">
      <t>トリカエ</t>
    </rPh>
    <phoneticPr fontId="2"/>
  </si>
  <si>
    <t>標準２０枚に設定</t>
    <rPh sb="0" eb="2">
      <t>ヒョウジュン</t>
    </rPh>
    <rPh sb="4" eb="5">
      <t>マイ</t>
    </rPh>
    <rPh sb="6" eb="8">
      <t>セッテイ</t>
    </rPh>
    <phoneticPr fontId="2"/>
  </si>
  <si>
    <t>枚</t>
    <rPh sb="0" eb="1">
      <t>マイ</t>
    </rPh>
    <phoneticPr fontId="2"/>
  </si>
  <si>
    <t>DK床・壁・天井</t>
    <rPh sb="2" eb="3">
      <t>ユカ</t>
    </rPh>
    <rPh sb="4" eb="5">
      <t>カベ</t>
    </rPh>
    <rPh sb="6" eb="8">
      <t>テンジョウ</t>
    </rPh>
    <phoneticPr fontId="2"/>
  </si>
  <si>
    <t>浴室・給湯設備</t>
    <rPh sb="0" eb="2">
      <t>ヨクシツ</t>
    </rPh>
    <rPh sb="3" eb="5">
      <t>キュウトウ</t>
    </rPh>
    <rPh sb="5" eb="7">
      <t>セツビ</t>
    </rPh>
    <phoneticPr fontId="2"/>
  </si>
  <si>
    <t>システムキッチン</t>
    <phoneticPr fontId="2"/>
  </si>
  <si>
    <t>係数設定</t>
    <rPh sb="0" eb="2">
      <t>ケイスウ</t>
    </rPh>
    <rPh sb="2" eb="4">
      <t>セッテイ</t>
    </rPh>
    <phoneticPr fontId="2"/>
  </si>
  <si>
    <t>屋根及び外壁の面積は、建築面積又は延べ床面積に一定の係数を乗じて算定</t>
    <rPh sb="0" eb="2">
      <t>ヤネ</t>
    </rPh>
    <rPh sb="2" eb="3">
      <t>オヨ</t>
    </rPh>
    <rPh sb="4" eb="6">
      <t>ガイヘキ</t>
    </rPh>
    <rPh sb="7" eb="9">
      <t>メンセキ</t>
    </rPh>
    <rPh sb="11" eb="13">
      <t>ケンチク</t>
    </rPh>
    <rPh sb="13" eb="15">
      <t>メンセキ</t>
    </rPh>
    <rPh sb="15" eb="16">
      <t>マタ</t>
    </rPh>
    <rPh sb="17" eb="18">
      <t>ノ</t>
    </rPh>
    <rPh sb="19" eb="22">
      <t>ユカメンセキ</t>
    </rPh>
    <rPh sb="23" eb="25">
      <t>イッテイ</t>
    </rPh>
    <rPh sb="26" eb="28">
      <t>ケイスウ</t>
    </rPh>
    <rPh sb="29" eb="30">
      <t>ジョウ</t>
    </rPh>
    <rPh sb="32" eb="34">
      <t>サンテイ</t>
    </rPh>
    <phoneticPr fontId="2"/>
  </si>
  <si>
    <t>屋根及び外壁の単価設定</t>
    <rPh sb="0" eb="2">
      <t>ヤネ</t>
    </rPh>
    <rPh sb="2" eb="3">
      <t>オヨ</t>
    </rPh>
    <rPh sb="4" eb="6">
      <t>ガイヘキ</t>
    </rPh>
    <rPh sb="7" eb="9">
      <t>タンカ</t>
    </rPh>
    <rPh sb="9" eb="11">
      <t>セッテイ</t>
    </rPh>
    <phoneticPr fontId="2"/>
  </si>
  <si>
    <t>希望価格</t>
    <rPh sb="0" eb="2">
      <t>キボウ</t>
    </rPh>
    <rPh sb="2" eb="4">
      <t>カカク</t>
    </rPh>
    <phoneticPr fontId="2"/>
  </si>
  <si>
    <t>規模仕上げにより自動単価選択</t>
    <rPh sb="0" eb="2">
      <t>キボ</t>
    </rPh>
    <rPh sb="2" eb="4">
      <t>シア</t>
    </rPh>
    <rPh sb="8" eb="10">
      <t>ジドウ</t>
    </rPh>
    <rPh sb="10" eb="12">
      <t>タンカ</t>
    </rPh>
    <rPh sb="12" eb="14">
      <t>センタク</t>
    </rPh>
    <phoneticPr fontId="2"/>
  </si>
  <si>
    <t>【整理番号】</t>
  </si>
  <si>
    <t>水洗化</t>
    <rPh sb="0" eb="3">
      <t>スイセンカ</t>
    </rPh>
    <phoneticPr fontId="2"/>
  </si>
  <si>
    <t>　　　３．所有限界とは、建物を自力で所有できる限界年齢の目安をいい、「平均寿命」を参考に設定しています。</t>
    <rPh sb="5" eb="7">
      <t>ショユウ</t>
    </rPh>
    <rPh sb="7" eb="9">
      <t>ゲンカイ</t>
    </rPh>
    <rPh sb="18" eb="20">
      <t>ショユウ</t>
    </rPh>
    <rPh sb="28" eb="30">
      <t>メヤス</t>
    </rPh>
    <rPh sb="35" eb="37">
      <t>ヘイキン</t>
    </rPh>
    <rPh sb="41" eb="43">
      <t>サンコウ</t>
    </rPh>
    <phoneticPr fontId="2"/>
  </si>
  <si>
    <t>　　　２．管理限界とは、建物を自力で維持管理できる限界年齢の目安をいい、「健康寿命」を参考に設定しています。</t>
    <rPh sb="5" eb="7">
      <t>カンリ</t>
    </rPh>
    <rPh sb="7" eb="9">
      <t>ゲンカイ</t>
    </rPh>
    <rPh sb="30" eb="32">
      <t>メヤス</t>
    </rPh>
    <rPh sb="43" eb="45">
      <t>サンコウ</t>
    </rPh>
    <phoneticPr fontId="2"/>
  </si>
  <si>
    <t>分からない場合は延床面積の2/3を設定</t>
    <rPh sb="0" eb="1">
      <t>ワ</t>
    </rPh>
    <rPh sb="5" eb="7">
      <t>バアイ</t>
    </rPh>
    <rPh sb="8" eb="9">
      <t>ノ</t>
    </rPh>
    <rPh sb="9" eb="12">
      <t>ユカメンセキ</t>
    </rPh>
    <rPh sb="17" eb="19">
      <t>セッテイ</t>
    </rPh>
    <phoneticPr fontId="2"/>
  </si>
  <si>
    <t>有,無～建築時期がS55年以前の場合</t>
    <rPh sb="0" eb="1">
      <t>ア</t>
    </rPh>
    <rPh sb="2" eb="3">
      <t>ナ</t>
    </rPh>
    <rPh sb="4" eb="6">
      <t>ケンチク</t>
    </rPh>
    <rPh sb="6" eb="8">
      <t>ジキ</t>
    </rPh>
    <rPh sb="12" eb="13">
      <t>ネン</t>
    </rPh>
    <rPh sb="13" eb="15">
      <t>イゼン</t>
    </rPh>
    <rPh sb="16" eb="18">
      <t>バアイ</t>
    </rPh>
    <phoneticPr fontId="2"/>
  </si>
  <si>
    <t>バス停又は駅</t>
    <rPh sb="2" eb="3">
      <t>テイ</t>
    </rPh>
    <rPh sb="3" eb="4">
      <t>マタ</t>
    </rPh>
    <rPh sb="5" eb="6">
      <t>エキ</t>
    </rPh>
    <phoneticPr fontId="2"/>
  </si>
  <si>
    <t>商業施設</t>
    <rPh sb="0" eb="2">
      <t>ショウギョウ</t>
    </rPh>
    <rPh sb="2" eb="4">
      <t>シセツ</t>
    </rPh>
    <phoneticPr fontId="2"/>
  </si>
  <si>
    <t>プルダウンメニュー</t>
    <phoneticPr fontId="2"/>
  </si>
  <si>
    <t>密集市街地（漁村含む）,その他の市街地,郊外住宅地,農山村</t>
    <phoneticPr fontId="2"/>
  </si>
  <si>
    <t>　　　〃　　　　(土地）</t>
    <rPh sb="9" eb="11">
      <t>トチ</t>
    </rPh>
    <phoneticPr fontId="2"/>
  </si>
  <si>
    <t>改修部位・範囲・内容</t>
    <rPh sb="0" eb="2">
      <t>カイシュウ</t>
    </rPh>
    <rPh sb="2" eb="4">
      <t>ブイ</t>
    </rPh>
    <rPh sb="5" eb="7">
      <t>ハンイ</t>
    </rPh>
    <rPh sb="8" eb="10">
      <t>ナイヨウ</t>
    </rPh>
    <phoneticPr fontId="2"/>
  </si>
  <si>
    <t>希望仕上げ</t>
    <rPh sb="0" eb="2">
      <t>キボウ</t>
    </rPh>
    <rPh sb="2" eb="4">
      <t>シア</t>
    </rPh>
    <phoneticPr fontId="2"/>
  </si>
  <si>
    <t>部　　　　位</t>
    <rPh sb="0" eb="1">
      <t>ブ</t>
    </rPh>
    <rPh sb="5" eb="6">
      <t>クライ</t>
    </rPh>
    <phoneticPr fontId="2"/>
  </si>
  <si>
    <t>屋　　　　根</t>
    <rPh sb="0" eb="1">
      <t>ヤ</t>
    </rPh>
    <rPh sb="5" eb="6">
      <t>ネ</t>
    </rPh>
    <phoneticPr fontId="2"/>
  </si>
  <si>
    <t>外　　　　壁</t>
    <rPh sb="0" eb="1">
      <t>ソト</t>
    </rPh>
    <rPh sb="5" eb="6">
      <t>カベ</t>
    </rPh>
    <phoneticPr fontId="2"/>
  </si>
  <si>
    <t>和風仕上げ、洋風仕上げ（サイディング等）</t>
    <rPh sb="0" eb="2">
      <t>ワフウ</t>
    </rPh>
    <rPh sb="2" eb="4">
      <t>シア</t>
    </rPh>
    <rPh sb="6" eb="8">
      <t>ヨウフウ</t>
    </rPh>
    <rPh sb="8" eb="10">
      <t>シア</t>
    </rPh>
    <rPh sb="18" eb="19">
      <t>トウ</t>
    </rPh>
    <phoneticPr fontId="2"/>
  </si>
  <si>
    <t>瓦葺き、鋼板葺き他</t>
    <rPh sb="0" eb="1">
      <t>カワラ</t>
    </rPh>
    <rPh sb="1" eb="2">
      <t>フ</t>
    </rPh>
    <rPh sb="4" eb="6">
      <t>コウハン</t>
    </rPh>
    <rPh sb="6" eb="7">
      <t>フ</t>
    </rPh>
    <rPh sb="8" eb="9">
      <t>ホカ</t>
    </rPh>
    <phoneticPr fontId="2"/>
  </si>
  <si>
    <t>瓦葺き</t>
  </si>
  <si>
    <t>和風仕上げ</t>
  </si>
  <si>
    <t>鋼板葺き他</t>
    <rPh sb="0" eb="2">
      <t>コウハン</t>
    </rPh>
    <rPh sb="2" eb="3">
      <t>フ</t>
    </rPh>
    <rPh sb="4" eb="5">
      <t>ホカ</t>
    </rPh>
    <phoneticPr fontId="2"/>
  </si>
  <si>
    <t>和風仕上げ</t>
    <rPh sb="0" eb="2">
      <t>ワフウ</t>
    </rPh>
    <rPh sb="2" eb="4">
      <t>シア</t>
    </rPh>
    <phoneticPr fontId="2"/>
  </si>
  <si>
    <t>洋風仕上げ</t>
    <rPh sb="0" eb="2">
      <t>ヨウフウ</t>
    </rPh>
    <rPh sb="2" eb="4">
      <t>シア</t>
    </rPh>
    <phoneticPr fontId="2"/>
  </si>
  <si>
    <t>単価設定
（既存撤去
処分共）</t>
    <rPh sb="0" eb="2">
      <t>タンカ</t>
    </rPh>
    <rPh sb="2" eb="4">
      <t>セッテイ</t>
    </rPh>
    <rPh sb="6" eb="8">
      <t>キソン</t>
    </rPh>
    <rPh sb="8" eb="10">
      <t>テッキョ</t>
    </rPh>
    <rPh sb="11" eb="13">
      <t>ショブン</t>
    </rPh>
    <rPh sb="13" eb="14">
      <t>トモ</t>
    </rPh>
    <phoneticPr fontId="2"/>
  </si>
  <si>
    <t>　</t>
    <phoneticPr fontId="2"/>
  </si>
  <si>
    <t>リ　ス　ク　コ　メ　ン　ト</t>
    <phoneticPr fontId="2"/>
  </si>
  <si>
    <t>市場性リスクⅠ及びⅢ以外</t>
  </si>
  <si>
    <t>①建物保全リスク</t>
    <rPh sb="1" eb="3">
      <t>タテモノ</t>
    </rPh>
    <rPh sb="3" eb="5">
      <t>ホゼン</t>
    </rPh>
    <phoneticPr fontId="2"/>
  </si>
  <si>
    <t>市場性リスク　Ⅰ</t>
    <rPh sb="1" eb="2">
      <t>ガツ</t>
    </rPh>
    <rPh sb="2" eb="3">
      <t>セイ</t>
    </rPh>
    <phoneticPr fontId="2"/>
  </si>
  <si>
    <t>市場性リスク　Ⅱ</t>
    <rPh sb="0" eb="2">
      <t>シジョウ</t>
    </rPh>
    <rPh sb="2" eb="3">
      <t>セイ</t>
    </rPh>
    <phoneticPr fontId="2"/>
  </si>
  <si>
    <t>市場性リスク　Ⅲ</t>
    <rPh sb="0" eb="2">
      <t>シジョウ</t>
    </rPh>
    <rPh sb="2" eb="3">
      <t>セイ</t>
    </rPh>
    <phoneticPr fontId="2"/>
  </si>
  <si>
    <t>②市場性リスク</t>
    <rPh sb="1" eb="4">
      <t>シジョウセイ</t>
    </rPh>
    <rPh sb="4" eb="5">
      <t>ホゼン</t>
    </rPh>
    <phoneticPr fontId="2"/>
  </si>
  <si>
    <t>③特定空家リスク</t>
    <rPh sb="1" eb="3">
      <t>トクテイ</t>
    </rPh>
    <rPh sb="3" eb="5">
      <t>アキヤ</t>
    </rPh>
    <rPh sb="5" eb="6">
      <t>ホゼン</t>
    </rPh>
    <phoneticPr fontId="2"/>
  </si>
  <si>
    <t>屋根・外壁の改修は当面不要</t>
    <rPh sb="0" eb="2">
      <t>ヤネ</t>
    </rPh>
    <rPh sb="3" eb="4">
      <t>ガイ</t>
    </rPh>
    <rPh sb="4" eb="5">
      <t>ヘキ</t>
    </rPh>
    <rPh sb="6" eb="8">
      <t>カイシュウ</t>
    </rPh>
    <rPh sb="9" eb="11">
      <t>トウメン</t>
    </rPh>
    <rPh sb="11" eb="13">
      <t>フヨウ</t>
    </rPh>
    <phoneticPr fontId="2"/>
  </si>
  <si>
    <t>外部は健全な状態又は10年以内に改修済</t>
    <rPh sb="0" eb="2">
      <t>ガイブ</t>
    </rPh>
    <rPh sb="16" eb="18">
      <t>カイシュウ</t>
    </rPh>
    <phoneticPr fontId="2"/>
  </si>
  <si>
    <t>外部がやや劣化</t>
    <rPh sb="0" eb="2">
      <t>ガイブ</t>
    </rPh>
    <phoneticPr fontId="2"/>
  </si>
  <si>
    <t>外部の劣化が進行、不具合は特になし</t>
    <rPh sb="0" eb="2">
      <t>ガイブ</t>
    </rPh>
    <rPh sb="6" eb="8">
      <t>シンコウ</t>
    </rPh>
    <rPh sb="13" eb="14">
      <t>トク</t>
    </rPh>
    <phoneticPr fontId="2"/>
  </si>
  <si>
    <t>外部がかなり劣化、強風時雨漏りが心配</t>
    <rPh sb="0" eb="2">
      <t>ガイブ</t>
    </rPh>
    <rPh sb="9" eb="11">
      <t>キョウフウ</t>
    </rPh>
    <rPh sb="11" eb="12">
      <t>ジ</t>
    </rPh>
    <rPh sb="12" eb="14">
      <t>アマモ</t>
    </rPh>
    <rPh sb="16" eb="18">
      <t>シンパイ</t>
    </rPh>
    <phoneticPr fontId="2"/>
  </si>
  <si>
    <t>外部が相当に劣化、雨漏りあり又は強風時危険あり</t>
    <rPh sb="0" eb="2">
      <t>ガイブ</t>
    </rPh>
    <rPh sb="3" eb="5">
      <t>ソウトウ</t>
    </rPh>
    <rPh sb="6" eb="8">
      <t>レッカ</t>
    </rPh>
    <rPh sb="9" eb="11">
      <t>アマモ</t>
    </rPh>
    <rPh sb="14" eb="15">
      <t>マタ</t>
    </rPh>
    <rPh sb="16" eb="18">
      <t>キョウフウ</t>
    </rPh>
    <rPh sb="18" eb="19">
      <t>ジ</t>
    </rPh>
    <phoneticPr fontId="2"/>
  </si>
  <si>
    <t>５年以内に屋根・外壁の改修必要、しない場合は周辺への危害リスクあり</t>
    <rPh sb="1" eb="2">
      <t>ネン</t>
    </rPh>
    <rPh sb="2" eb="4">
      <t>イナイ</t>
    </rPh>
    <rPh sb="8" eb="9">
      <t>ガイ</t>
    </rPh>
    <rPh sb="13" eb="15">
      <t>ヒツヨウ</t>
    </rPh>
    <rPh sb="19" eb="21">
      <t>バアイ</t>
    </rPh>
    <rPh sb="22" eb="24">
      <t>シュウヘン</t>
    </rPh>
    <rPh sb="26" eb="28">
      <t>キガイ</t>
    </rPh>
    <phoneticPr fontId="2"/>
  </si>
  <si>
    <t>１０年以内に屋根・外壁の改修必要</t>
    <rPh sb="2" eb="3">
      <t>ネン</t>
    </rPh>
    <rPh sb="3" eb="5">
      <t>イナイ</t>
    </rPh>
    <rPh sb="9" eb="10">
      <t>ガイ</t>
    </rPh>
    <rPh sb="14" eb="16">
      <t>ヒツヨウ</t>
    </rPh>
    <phoneticPr fontId="2"/>
  </si>
  <si>
    <t>そろそろ屋根・外壁改修の検討が必要</t>
    <rPh sb="7" eb="8">
      <t>ガイ</t>
    </rPh>
    <rPh sb="12" eb="14">
      <t>ケントウ</t>
    </rPh>
    <rPh sb="15" eb="17">
      <t>ヒツヨウ</t>
    </rPh>
    <phoneticPr fontId="2"/>
  </si>
  <si>
    <t>屋根・外壁の改修は当面不要（定期点検は必要）</t>
    <rPh sb="3" eb="4">
      <t>ガイ</t>
    </rPh>
    <rPh sb="9" eb="11">
      <t>トウメン</t>
    </rPh>
    <rPh sb="11" eb="13">
      <t>フヨウ</t>
    </rPh>
    <rPh sb="14" eb="16">
      <t>テイキ</t>
    </rPh>
    <rPh sb="16" eb="18">
      <t>テンケン</t>
    </rPh>
    <rPh sb="19" eb="21">
      <t>ヒツヨウ</t>
    </rPh>
    <phoneticPr fontId="2"/>
  </si>
  <si>
    <t>健全・１０年以内に改修済み,やや劣化,劣化進行・不具合なし,かなり劣化・雨漏り心配,相当劣化・雨漏り・危険</t>
    <rPh sb="0" eb="2">
      <t>ケンゼン</t>
    </rPh>
    <rPh sb="5" eb="6">
      <t>ネン</t>
    </rPh>
    <rPh sb="6" eb="8">
      <t>イナイ</t>
    </rPh>
    <rPh sb="9" eb="11">
      <t>カイシュウ</t>
    </rPh>
    <rPh sb="11" eb="12">
      <t>ズ</t>
    </rPh>
    <rPh sb="16" eb="18">
      <t>レッカ</t>
    </rPh>
    <rPh sb="19" eb="21">
      <t>レッカ</t>
    </rPh>
    <rPh sb="21" eb="23">
      <t>シンコウ</t>
    </rPh>
    <rPh sb="24" eb="27">
      <t>フグアイ</t>
    </rPh>
    <rPh sb="33" eb="35">
      <t>レッカ</t>
    </rPh>
    <rPh sb="36" eb="38">
      <t>アマモ</t>
    </rPh>
    <rPh sb="39" eb="41">
      <t>シンパイ</t>
    </rPh>
    <rPh sb="42" eb="44">
      <t>ソウトウ</t>
    </rPh>
    <rPh sb="44" eb="46">
      <t>レッカ</t>
    </rPh>
    <rPh sb="47" eb="49">
      <t>アマモ</t>
    </rPh>
    <rPh sb="51" eb="53">
      <t>キケン</t>
    </rPh>
    <phoneticPr fontId="2"/>
  </si>
  <si>
    <t>耐震性</t>
    <rPh sb="0" eb="2">
      <t>タイシン</t>
    </rPh>
    <rPh sb="2" eb="3">
      <t>セイ</t>
    </rPh>
    <phoneticPr fontId="2"/>
  </si>
  <si>
    <t>同上かつ通学路沿い又は密集市街地に立地</t>
    <rPh sb="0" eb="2">
      <t>ドウジョウ</t>
    </rPh>
    <phoneticPr fontId="2"/>
  </si>
  <si>
    <t>相続予定者</t>
    <rPh sb="0" eb="2">
      <t>ソウゾク</t>
    </rPh>
    <rPh sb="2" eb="4">
      <t>ヨテイ</t>
    </rPh>
    <phoneticPr fontId="2"/>
  </si>
  <si>
    <t>同左居住地</t>
    <rPh sb="0" eb="2">
      <t>ドウサ</t>
    </rPh>
    <rPh sb="2" eb="5">
      <t>キョジュウチ</t>
    </rPh>
    <phoneticPr fontId="2"/>
  </si>
  <si>
    <t>管理依頼者</t>
    <rPh sb="0" eb="2">
      <t>カンリ</t>
    </rPh>
    <rPh sb="2" eb="5">
      <t>イライシャ</t>
    </rPh>
    <phoneticPr fontId="2"/>
  </si>
  <si>
    <t>解体後</t>
    <rPh sb="0" eb="2">
      <t>カイタイ</t>
    </rPh>
    <rPh sb="2" eb="3">
      <t>ゴ</t>
    </rPh>
    <phoneticPr fontId="2"/>
  </si>
  <si>
    <t>現況又は改修後</t>
    <rPh sb="0" eb="2">
      <t>ゲンキョウ</t>
    </rPh>
    <rPh sb="2" eb="3">
      <t>マタ</t>
    </rPh>
    <rPh sb="4" eb="6">
      <t>カイシュウ</t>
    </rPh>
    <rPh sb="6" eb="7">
      <t>ゴ</t>
    </rPh>
    <phoneticPr fontId="2"/>
  </si>
  <si>
    <t>現況</t>
  </si>
  <si>
    <t>現況</t>
    <phoneticPr fontId="2"/>
  </si>
  <si>
    <t>自己利用後</t>
    <rPh sb="0" eb="2">
      <t>ジコ</t>
    </rPh>
    <rPh sb="2" eb="4">
      <t>リヨウ</t>
    </rPh>
    <rPh sb="4" eb="5">
      <t>ゴ</t>
    </rPh>
    <phoneticPr fontId="2"/>
  </si>
  <si>
    <t>B</t>
  </si>
  <si>
    <t>初年度改修、以降A</t>
    <rPh sb="0" eb="3">
      <t>ショネンド</t>
    </rPh>
    <rPh sb="3" eb="5">
      <t>カイシュウ</t>
    </rPh>
    <rPh sb="6" eb="7">
      <t>コウ</t>
    </rPh>
    <phoneticPr fontId="2"/>
  </si>
  <si>
    <t>自己利用・管理</t>
  </si>
  <si>
    <t>自己利用・管理</t>
    <phoneticPr fontId="2"/>
  </si>
  <si>
    <t>改修＋自己利用・管理</t>
  </si>
  <si>
    <t>改修＋自己利用・管理</t>
    <phoneticPr fontId="2"/>
  </si>
  <si>
    <t>自己利用・委託管理</t>
  </si>
  <si>
    <t>自己利用・委託管理</t>
    <phoneticPr fontId="2"/>
  </si>
  <si>
    <t>D</t>
  </si>
  <si>
    <t>土地利用</t>
  </si>
  <si>
    <t>土地利用</t>
    <phoneticPr fontId="2"/>
  </si>
  <si>
    <t>A</t>
    <phoneticPr fontId="2"/>
  </si>
  <si>
    <t>C</t>
  </si>
  <si>
    <t>E</t>
  </si>
  <si>
    <t>H</t>
  </si>
  <si>
    <t>J</t>
  </si>
  <si>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</si>
  <si>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</si>
  <si>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</si>
  <si>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</si>
  <si>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</si>
  <si>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</si>
  <si>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</si>
  <si>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</si>
  <si>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</si>
  <si>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</si>
  <si>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</si>
  <si>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</si>
  <si>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賃貸</t>
  </si>
  <si>
    <t>賃貸</t>
    <phoneticPr fontId="2"/>
  </si>
  <si>
    <t xml:space="preserve">改修＋賃貸 </t>
  </si>
  <si>
    <t xml:space="preserve">改修＋賃貸 </t>
    <phoneticPr fontId="2"/>
  </si>
  <si>
    <t>初年度改修、以降F</t>
    <rPh sb="0" eb="3">
      <t>ショネンド</t>
    </rPh>
    <rPh sb="3" eb="5">
      <t>カイシュウ</t>
    </rPh>
    <rPh sb="6" eb="7">
      <t>コウ</t>
    </rPh>
    <phoneticPr fontId="2"/>
  </si>
  <si>
    <t>土地賃貸</t>
  </si>
  <si>
    <t>土地賃貸</t>
    <phoneticPr fontId="2"/>
  </si>
  <si>
    <t>解体＋土地賃貸</t>
  </si>
  <si>
    <t>解体＋土地賃貸</t>
    <phoneticPr fontId="2"/>
  </si>
  <si>
    <t>初年度解体、以降H</t>
    <rPh sb="0" eb="3">
      <t>ショネンド</t>
    </rPh>
    <rPh sb="3" eb="5">
      <t>カイタイ</t>
    </rPh>
    <rPh sb="6" eb="7">
      <t>コウ</t>
    </rPh>
    <phoneticPr fontId="2"/>
  </si>
  <si>
    <t>売買</t>
  </si>
  <si>
    <t>売買</t>
    <phoneticPr fontId="2"/>
  </si>
  <si>
    <t>土地売買</t>
  </si>
  <si>
    <t>土地売買</t>
    <phoneticPr fontId="2"/>
  </si>
  <si>
    <t>解体＋土地売買</t>
  </si>
  <si>
    <t>解体＋土地売買</t>
    <phoneticPr fontId="2"/>
  </si>
  <si>
    <t>現況土地・建物</t>
    <rPh sb="2" eb="4">
      <t>トチ</t>
    </rPh>
    <rPh sb="5" eb="7">
      <t>タテモノ</t>
    </rPh>
    <phoneticPr fontId="2"/>
  </si>
  <si>
    <t>外部全面改修費・内部改修費（初年度のみ）、維持管理委託費、保険料、固定資産税等を計上</t>
    <phoneticPr fontId="2"/>
  </si>
  <si>
    <t>維持管理委託費、保険料、固定資産税等を計上</t>
    <phoneticPr fontId="2"/>
  </si>
  <si>
    <t>外部部分改修費・内部改修費（初年度のみ）、光熱費、保険料、固定資産税等を計上</t>
    <rPh sb="0" eb="2">
      <t>ガイブ</t>
    </rPh>
    <rPh sb="2" eb="4">
      <t>ブブン</t>
    </rPh>
    <rPh sb="4" eb="6">
      <t>カイシュウ</t>
    </rPh>
    <rPh sb="6" eb="7">
      <t>ヒ</t>
    </rPh>
    <rPh sb="8" eb="10">
      <t>ナイブ</t>
    </rPh>
    <rPh sb="10" eb="12">
      <t>カイシュウ</t>
    </rPh>
    <rPh sb="12" eb="13">
      <t>ヒ</t>
    </rPh>
    <rPh sb="14" eb="17">
      <t>ショネンド</t>
    </rPh>
    <rPh sb="21" eb="24">
      <t>コウネツヒ</t>
    </rPh>
    <rPh sb="25" eb="27">
      <t>ホケン</t>
    </rPh>
    <rPh sb="27" eb="28">
      <t>リョウ</t>
    </rPh>
    <rPh sb="29" eb="31">
      <t>コテイ</t>
    </rPh>
    <rPh sb="31" eb="33">
      <t>シサン</t>
    </rPh>
    <rPh sb="33" eb="34">
      <t>ゼイ</t>
    </rPh>
    <rPh sb="34" eb="35">
      <t>トウ</t>
    </rPh>
    <rPh sb="36" eb="38">
      <t>ケイジョウ</t>
    </rPh>
    <phoneticPr fontId="2"/>
  </si>
  <si>
    <t>光熱費、保険料、固定資産税等を計上</t>
    <rPh sb="0" eb="3">
      <t>コウネツヒ</t>
    </rPh>
    <rPh sb="4" eb="7">
      <t>ホケンリョウ</t>
    </rPh>
    <rPh sb="8" eb="10">
      <t>コテイ</t>
    </rPh>
    <rPh sb="10" eb="13">
      <t>シサンゼイ</t>
    </rPh>
    <rPh sb="13" eb="14">
      <t>トウ</t>
    </rPh>
    <rPh sb="15" eb="17">
      <t>ケイジョウ</t>
    </rPh>
    <phoneticPr fontId="2"/>
  </si>
  <si>
    <t>管理委託費、光熱費、保険料、固定資産税等を計上</t>
    <rPh sb="0" eb="2">
      <t>カンリ</t>
    </rPh>
    <rPh sb="2" eb="4">
      <t>イタク</t>
    </rPh>
    <rPh sb="4" eb="5">
      <t>ヒ</t>
    </rPh>
    <rPh sb="6" eb="9">
      <t>コウネツヒ</t>
    </rPh>
    <rPh sb="10" eb="13">
      <t>ホケンリョウ</t>
    </rPh>
    <rPh sb="14" eb="16">
      <t>コテイ</t>
    </rPh>
    <rPh sb="16" eb="19">
      <t>シサンゼイ</t>
    </rPh>
    <rPh sb="19" eb="20">
      <t>トウ</t>
    </rPh>
    <rPh sb="21" eb="23">
      <t>ケイジョウ</t>
    </rPh>
    <phoneticPr fontId="2"/>
  </si>
  <si>
    <t>調査費、片付け費を初年度のみにを計上</t>
    <rPh sb="0" eb="2">
      <t>チョウサ</t>
    </rPh>
    <rPh sb="2" eb="3">
      <t>ヒ</t>
    </rPh>
    <rPh sb="4" eb="6">
      <t>カタヅ</t>
    </rPh>
    <rPh sb="7" eb="8">
      <t>ヒ</t>
    </rPh>
    <rPh sb="9" eb="12">
      <t>ショネンド</t>
    </rPh>
    <rPh sb="16" eb="18">
      <t>ケイジョウ</t>
    </rPh>
    <phoneticPr fontId="2"/>
  </si>
  <si>
    <t>調査費を初年度のみにを計上</t>
    <phoneticPr fontId="2"/>
  </si>
  <si>
    <t>調査費、解体費、片付け費を初年度のみに計上</t>
    <phoneticPr fontId="2"/>
  </si>
  <si>
    <t>調査費、片付け費を初年度のみに計上</t>
    <rPh sb="4" eb="6">
      <t>カタヅ</t>
    </rPh>
    <rPh sb="7" eb="8">
      <t>ヒ</t>
    </rPh>
    <rPh sb="9" eb="12">
      <t>ショネンド</t>
    </rPh>
    <rPh sb="15" eb="17">
      <t>ケイジョウ</t>
    </rPh>
    <phoneticPr fontId="2"/>
  </si>
  <si>
    <t>土地売却収入を初年度のみに計上</t>
    <rPh sb="0" eb="2">
      <t>トチ</t>
    </rPh>
    <rPh sb="7" eb="10">
      <t>ショネンド</t>
    </rPh>
    <rPh sb="13" eb="15">
      <t>ケイジョウ</t>
    </rPh>
    <phoneticPr fontId="2"/>
  </si>
  <si>
    <t>建物・土地売却収入を初年度のみに計上</t>
    <rPh sb="0" eb="2">
      <t>タテモノ</t>
    </rPh>
    <rPh sb="3" eb="5">
      <t>トチ</t>
    </rPh>
    <rPh sb="10" eb="13">
      <t>ショネンド</t>
    </rPh>
    <rPh sb="16" eb="18">
      <t>ケイジョウ</t>
    </rPh>
    <phoneticPr fontId="2"/>
  </si>
  <si>
    <t>家賃等収入（初年度含む）を計上</t>
    <phoneticPr fontId="2"/>
  </si>
  <si>
    <t>家賃等収入を計上</t>
    <phoneticPr fontId="2"/>
  </si>
  <si>
    <t>解体した初年度も家賃収入を計上</t>
    <phoneticPr fontId="2"/>
  </si>
  <si>
    <t>改修＋自己利用・管理</t>
    <phoneticPr fontId="2"/>
  </si>
  <si>
    <t>解体＋土地利用</t>
    <phoneticPr fontId="2"/>
  </si>
  <si>
    <t>改修＋賃貸</t>
    <phoneticPr fontId="2"/>
  </si>
  <si>
    <t>所有者等情報入力シート「⑥改修希望」の選択から符号を表示(自動入力)</t>
    <rPh sb="0" eb="3">
      <t>ショユウシャ</t>
    </rPh>
    <rPh sb="3" eb="4">
      <t>トウ</t>
    </rPh>
    <rPh sb="4" eb="6">
      <t>ジョウホウ</t>
    </rPh>
    <rPh sb="6" eb="8">
      <t>ニュウリョク</t>
    </rPh>
    <rPh sb="13" eb="15">
      <t>カイシュウ</t>
    </rPh>
    <rPh sb="15" eb="17">
      <t>キボウ</t>
    </rPh>
    <rPh sb="19" eb="21">
      <t>センタク</t>
    </rPh>
    <rPh sb="23" eb="25">
      <t>フゴウ</t>
    </rPh>
    <rPh sb="26" eb="28">
      <t>ヒョウジ</t>
    </rPh>
    <rPh sb="29" eb="31">
      <t>ジドウ</t>
    </rPh>
    <rPh sb="31" eb="33">
      <t>ニュウリョク</t>
    </rPh>
    <phoneticPr fontId="2"/>
  </si>
  <si>
    <t>I</t>
    <phoneticPr fontId="2"/>
  </si>
  <si>
    <t>解体＋土地賃貸</t>
    <phoneticPr fontId="2"/>
  </si>
  <si>
    <t>L</t>
    <phoneticPr fontId="2"/>
  </si>
  <si>
    <t>解体＋土地売買</t>
    <phoneticPr fontId="2"/>
  </si>
  <si>
    <t>リ　ス　ク　コ　メ　ン　ト</t>
    <phoneticPr fontId="2"/>
  </si>
  <si>
    <t>B</t>
    <phoneticPr fontId="2"/>
  </si>
  <si>
    <t xml:space="preserve">B </t>
  </si>
  <si>
    <t>G</t>
    <phoneticPr fontId="2"/>
  </si>
  <si>
    <t>敷地の
所有関係</t>
    <rPh sb="0" eb="2">
      <t>シキチ</t>
    </rPh>
    <rPh sb="4" eb="6">
      <t>ショユウ</t>
    </rPh>
    <rPh sb="6" eb="8">
      <t>カンケイ</t>
    </rPh>
    <phoneticPr fontId="2"/>
  </si>
  <si>
    <t>小計⑦</t>
    <rPh sb="0" eb="2">
      <t>ショウケイ</t>
    </rPh>
    <phoneticPr fontId="2"/>
  </si>
  <si>
    <t>小計⑧</t>
    <rPh sb="0" eb="2">
      <t>ショウケイ</t>
    </rPh>
    <phoneticPr fontId="2"/>
  </si>
  <si>
    <t>賃貸料等</t>
    <rPh sb="0" eb="3">
      <t>チンタイリョウ</t>
    </rPh>
    <rPh sb="3" eb="4">
      <t>トウ</t>
    </rPh>
    <phoneticPr fontId="2"/>
  </si>
  <si>
    <t>参照記号
データ</t>
    <rPh sb="0" eb="2">
      <t>サンショウ</t>
    </rPh>
    <rPh sb="2" eb="4">
      <t>キゴウ</t>
    </rPh>
    <phoneticPr fontId="2"/>
  </si>
  <si>
    <t>土地</t>
    <rPh sb="0" eb="2">
      <t>トチ</t>
    </rPh>
    <phoneticPr fontId="2"/>
  </si>
  <si>
    <t>家賃</t>
    <rPh sb="0" eb="2">
      <t>ヤチン</t>
    </rPh>
    <phoneticPr fontId="2"/>
  </si>
  <si>
    <t>借地料</t>
    <rPh sb="0" eb="3">
      <t>シャクチリョウ</t>
    </rPh>
    <phoneticPr fontId="2"/>
  </si>
  <si>
    <t>合計</t>
    <rPh sb="0" eb="2">
      <t>ゴウケイ</t>
    </rPh>
    <phoneticPr fontId="2"/>
  </si>
  <si>
    <t>収支差額</t>
    <rPh sb="0" eb="2">
      <t>シュウシ</t>
    </rPh>
    <rPh sb="2" eb="4">
      <t>サガク</t>
    </rPh>
    <phoneticPr fontId="2"/>
  </si>
  <si>
    <t>ＤＫ床・壁・天井</t>
    <rPh sb="2" eb="3">
      <t>ユカ</t>
    </rPh>
    <rPh sb="4" eb="5">
      <t>カベ</t>
    </rPh>
    <rPh sb="6" eb="8">
      <t>テンジョウ</t>
    </rPh>
    <phoneticPr fontId="2"/>
  </si>
  <si>
    <t>和室畳取替</t>
    <rPh sb="0" eb="2">
      <t>ワシツ</t>
    </rPh>
    <rPh sb="2" eb="3">
      <t>タタミ</t>
    </rPh>
    <rPh sb="3" eb="5">
      <t>トリカエ</t>
    </rPh>
    <phoneticPr fontId="2"/>
  </si>
  <si>
    <t>ふすま・障子等取替</t>
    <rPh sb="4" eb="6">
      <t>ショウジ</t>
    </rPh>
    <rPh sb="6" eb="7">
      <t>トウ</t>
    </rPh>
    <rPh sb="7" eb="9">
      <t>トリカエ</t>
    </rPh>
    <phoneticPr fontId="2"/>
  </si>
  <si>
    <t>屋根改修</t>
    <rPh sb="0" eb="2">
      <t>ヤネ</t>
    </rPh>
    <rPh sb="2" eb="4">
      <t>カイシュウ</t>
    </rPh>
    <phoneticPr fontId="2"/>
  </si>
  <si>
    <t>土地建物</t>
    <rPh sb="0" eb="2">
      <t>トチ</t>
    </rPh>
    <rPh sb="2" eb="4">
      <t>タテモノ</t>
    </rPh>
    <phoneticPr fontId="2"/>
  </si>
  <si>
    <t>小計⑦</t>
    <rPh sb="0" eb="2">
      <t>ショウケイ</t>
    </rPh>
    <phoneticPr fontId="2"/>
  </si>
  <si>
    <t>小計⑧</t>
    <rPh sb="0" eb="2">
      <t>ショウケイ</t>
    </rPh>
    <phoneticPr fontId="2"/>
  </si>
  <si>
    <t>清掃・草取り、剪定・消毒</t>
    <rPh sb="0" eb="2">
      <t>セイソウ</t>
    </rPh>
    <rPh sb="3" eb="5">
      <t>クサト</t>
    </rPh>
    <phoneticPr fontId="2"/>
  </si>
  <si>
    <t>積　　　算　　　項　　　目</t>
    <rPh sb="0" eb="1">
      <t>セキ</t>
    </rPh>
    <rPh sb="4" eb="5">
      <t>サン</t>
    </rPh>
    <rPh sb="8" eb="9">
      <t>コウ</t>
    </rPh>
    <rPh sb="12" eb="13">
      <t>メ</t>
    </rPh>
    <phoneticPr fontId="2"/>
  </si>
  <si>
    <t>システムキッチン</t>
    <phoneticPr fontId="2"/>
  </si>
  <si>
    <t>調査費</t>
    <rPh sb="0" eb="2">
      <t>チョウサ</t>
    </rPh>
    <rPh sb="2" eb="3">
      <t>ヒ</t>
    </rPh>
    <phoneticPr fontId="2"/>
  </si>
  <si>
    <t>単　　　　価　　　　設　　　　定　　　　根　　　　拠</t>
    <rPh sb="0" eb="1">
      <t>タン</t>
    </rPh>
    <rPh sb="5" eb="6">
      <t>アタイ</t>
    </rPh>
    <rPh sb="10" eb="11">
      <t>セツ</t>
    </rPh>
    <rPh sb="15" eb="16">
      <t>サダム</t>
    </rPh>
    <rPh sb="20" eb="21">
      <t>ネ</t>
    </rPh>
    <rPh sb="25" eb="26">
      <t>キョ</t>
    </rPh>
    <phoneticPr fontId="2"/>
  </si>
  <si>
    <t>片付費</t>
    <rPh sb="0" eb="2">
      <t>カタヅ</t>
    </rPh>
    <rPh sb="2" eb="3">
      <t>ヒ</t>
    </rPh>
    <phoneticPr fontId="2"/>
  </si>
  <si>
    <t>外壁改修</t>
    <rPh sb="0" eb="2">
      <t>ガイヘキ</t>
    </rPh>
    <rPh sb="2" eb="4">
      <t>カイシュウ</t>
    </rPh>
    <phoneticPr fontId="2"/>
  </si>
  <si>
    <t>単価設定根拠</t>
    <rPh sb="0" eb="2">
      <t>タンカ</t>
    </rPh>
    <rPh sb="2" eb="4">
      <t>セッテイ</t>
    </rPh>
    <rPh sb="4" eb="6">
      <t>コンキョ</t>
    </rPh>
    <phoneticPr fontId="2"/>
  </si>
  <si>
    <t>リスクは少なく流通可能性は高い（価格は専門家の査定が必要）</t>
    <rPh sb="4" eb="5">
      <t>スク</t>
    </rPh>
    <rPh sb="7" eb="9">
      <t>リュウツウ</t>
    </rPh>
    <rPh sb="9" eb="12">
      <t>カノウセイ</t>
    </rPh>
    <rPh sb="13" eb="14">
      <t>タカ</t>
    </rPh>
    <rPh sb="16" eb="18">
      <t>カカク</t>
    </rPh>
    <rPh sb="19" eb="22">
      <t>センモンカ</t>
    </rPh>
    <rPh sb="23" eb="25">
      <t>サテイ</t>
    </rPh>
    <rPh sb="26" eb="28">
      <t>ヒツヨウ</t>
    </rPh>
    <phoneticPr fontId="2"/>
  </si>
  <si>
    <t>流通可能性は不明、価格低減や性能向上対策等の検討必要（専門家への相談が必要）</t>
    <rPh sb="0" eb="2">
      <t>リュウツウ</t>
    </rPh>
    <rPh sb="2" eb="5">
      <t>カノウセイ</t>
    </rPh>
    <rPh sb="6" eb="8">
      <t>フメイ</t>
    </rPh>
    <rPh sb="9" eb="11">
      <t>カカク</t>
    </rPh>
    <rPh sb="11" eb="13">
      <t>テイゲン</t>
    </rPh>
    <rPh sb="14" eb="16">
      <t>セイノウ</t>
    </rPh>
    <rPh sb="16" eb="18">
      <t>コウジョウ</t>
    </rPh>
    <rPh sb="18" eb="20">
      <t>タイサク</t>
    </rPh>
    <rPh sb="20" eb="21">
      <t>トウ</t>
    </rPh>
    <rPh sb="22" eb="24">
      <t>ケントウ</t>
    </rPh>
    <rPh sb="24" eb="26">
      <t>ヒツヨウ</t>
    </rPh>
    <rPh sb="27" eb="30">
      <t>センモンカ</t>
    </rPh>
    <rPh sb="32" eb="34">
      <t>ソウダン</t>
    </rPh>
    <rPh sb="35" eb="37">
      <t>ヒツヨウ</t>
    </rPh>
    <phoneticPr fontId="2"/>
  </si>
  <si>
    <t>流通可能性は極めて低い、他の方策の検討も必要（専門家への相談が必要）</t>
    <rPh sb="0" eb="2">
      <t>リュウツウ</t>
    </rPh>
    <rPh sb="2" eb="5">
      <t>カノウセイ</t>
    </rPh>
    <rPh sb="6" eb="7">
      <t>キワ</t>
    </rPh>
    <rPh sb="9" eb="10">
      <t>ヒク</t>
    </rPh>
    <rPh sb="12" eb="13">
      <t>タ</t>
    </rPh>
    <rPh sb="14" eb="16">
      <t>ホウサク</t>
    </rPh>
    <rPh sb="17" eb="19">
      <t>ケントウ</t>
    </rPh>
    <rPh sb="20" eb="22">
      <t>ヒツヨウ</t>
    </rPh>
    <rPh sb="23" eb="26">
      <t>センモンカ</t>
    </rPh>
    <rPh sb="28" eb="30">
      <t>ソウダン</t>
    </rPh>
    <rPh sb="31" eb="33">
      <t>ヒツヨウ</t>
    </rPh>
    <phoneticPr fontId="2"/>
  </si>
  <si>
    <t>敷地が市街化区域外、災害危険区域内、利便施設の大半が５㎞以上、前面道路４ｍ未満又、敷地高低差２ｍ以上、隣地工場等である場合、又は敷地が狭小・変形地である場合</t>
    <rPh sb="0" eb="2">
      <t>シキチ</t>
    </rPh>
    <rPh sb="3" eb="6">
      <t>シガイカ</t>
    </rPh>
    <rPh sb="6" eb="8">
      <t>クイキ</t>
    </rPh>
    <rPh sb="8" eb="9">
      <t>ガイ</t>
    </rPh>
    <rPh sb="10" eb="12">
      <t>サイガイ</t>
    </rPh>
    <rPh sb="12" eb="14">
      <t>キケン</t>
    </rPh>
    <rPh sb="14" eb="16">
      <t>クイキ</t>
    </rPh>
    <rPh sb="16" eb="17">
      <t>ナイ</t>
    </rPh>
    <rPh sb="23" eb="25">
      <t>タイハン</t>
    </rPh>
    <rPh sb="39" eb="40">
      <t>マタ</t>
    </rPh>
    <rPh sb="48" eb="50">
      <t>イジョウ</t>
    </rPh>
    <rPh sb="59" eb="61">
      <t>バアイ</t>
    </rPh>
    <rPh sb="62" eb="63">
      <t>マタ</t>
    </rPh>
    <rPh sb="64" eb="66">
      <t>シキチ</t>
    </rPh>
    <rPh sb="67" eb="69">
      <t>キョウショウ</t>
    </rPh>
    <rPh sb="70" eb="72">
      <t>ヘンケイ</t>
    </rPh>
    <rPh sb="72" eb="73">
      <t>チ</t>
    </rPh>
    <rPh sb="76" eb="78">
      <t>バアイ</t>
    </rPh>
    <phoneticPr fontId="2"/>
  </si>
  <si>
    <t>敷地が市街化区域内、災害危険区域外、利便施設の大半が１㎞以内、前面道路４ｍ以上、敷地高低差１ｍ未満及び隣地住宅等であり、建物が耐震性・水洗化ありの場合</t>
    <rPh sb="0" eb="2">
      <t>シキチ</t>
    </rPh>
    <rPh sb="3" eb="6">
      <t>シガイカ</t>
    </rPh>
    <rPh sb="6" eb="8">
      <t>クイキ</t>
    </rPh>
    <rPh sb="8" eb="9">
      <t>ナイ</t>
    </rPh>
    <rPh sb="10" eb="12">
      <t>サイガイ</t>
    </rPh>
    <rPh sb="12" eb="14">
      <t>キケン</t>
    </rPh>
    <rPh sb="14" eb="16">
      <t>クイキ</t>
    </rPh>
    <rPh sb="16" eb="17">
      <t>ガイ</t>
    </rPh>
    <rPh sb="18" eb="20">
      <t>リベン</t>
    </rPh>
    <rPh sb="20" eb="22">
      <t>シセツ</t>
    </rPh>
    <rPh sb="23" eb="25">
      <t>タイハン</t>
    </rPh>
    <rPh sb="28" eb="30">
      <t>イナイ</t>
    </rPh>
    <rPh sb="31" eb="33">
      <t>ゼンメン</t>
    </rPh>
    <rPh sb="33" eb="35">
      <t>ドウロ</t>
    </rPh>
    <rPh sb="37" eb="39">
      <t>イジョウ</t>
    </rPh>
    <rPh sb="40" eb="42">
      <t>シキチ</t>
    </rPh>
    <rPh sb="42" eb="45">
      <t>コウテイサ</t>
    </rPh>
    <rPh sb="47" eb="49">
      <t>ミマン</t>
    </rPh>
    <rPh sb="49" eb="50">
      <t>オヨ</t>
    </rPh>
    <rPh sb="51" eb="53">
      <t>リンチ</t>
    </rPh>
    <rPh sb="53" eb="55">
      <t>ジュウタク</t>
    </rPh>
    <rPh sb="55" eb="56">
      <t>トウ</t>
    </rPh>
    <rPh sb="60" eb="62">
      <t>タテモノ</t>
    </rPh>
    <rPh sb="63" eb="66">
      <t>タイシンセイ</t>
    </rPh>
    <rPh sb="67" eb="70">
      <t>スイセンカ</t>
    </rPh>
    <rPh sb="73" eb="75">
      <t>バアイ</t>
    </rPh>
    <phoneticPr fontId="2"/>
  </si>
  <si>
    <t>３‐０．25年間のコスト算出シート</t>
    <rPh sb="6" eb="8">
      <t>ネンカン</t>
    </rPh>
    <rPh sb="12" eb="14">
      <t>サンシュツ</t>
    </rPh>
    <phoneticPr fontId="2"/>
  </si>
  <si>
    <t>３‐１．25年間のコスト算出シート</t>
    <rPh sb="6" eb="8">
      <t>ネンカン</t>
    </rPh>
    <rPh sb="12" eb="14">
      <t>サンシュツ</t>
    </rPh>
    <phoneticPr fontId="2"/>
  </si>
  <si>
    <t>３‐２．25年間のコスト算出シート</t>
    <rPh sb="6" eb="8">
      <t>ネンカン</t>
    </rPh>
    <rPh sb="12" eb="14">
      <t>サンシュツ</t>
    </rPh>
    <phoneticPr fontId="2"/>
  </si>
  <si>
    <t>４－２．基礎データシート（コスト計算）</t>
    <rPh sb="4" eb="6">
      <t>キソ</t>
    </rPh>
    <rPh sb="16" eb="18">
      <t>ケイサン</t>
    </rPh>
    <phoneticPr fontId="2"/>
  </si>
  <si>
    <t>４－３.基礎データシート(計算案内)</t>
    <rPh sb="4" eb="6">
      <t>キソ</t>
    </rPh>
    <rPh sb="13" eb="15">
      <t>ケイサン</t>
    </rPh>
    <rPh sb="15" eb="17">
      <t>アンナイ</t>
    </rPh>
    <phoneticPr fontId="2"/>
  </si>
  <si>
    <t>４－１．基礎データシート(リスクコメント)</t>
    <rPh sb="4" eb="6">
      <t>キソ</t>
    </rPh>
    <phoneticPr fontId="2"/>
  </si>
  <si>
    <t>バス停又は駅</t>
    <rPh sb="3" eb="4">
      <t>マタ</t>
    </rPh>
    <rPh sb="5" eb="6">
      <t>エキ</t>
    </rPh>
    <phoneticPr fontId="2"/>
  </si>
  <si>
    <t>耐震性
（S55以前）</t>
    <rPh sb="0" eb="2">
      <t>タイシン</t>
    </rPh>
    <rPh sb="2" eb="3">
      <t>セイ</t>
    </rPh>
    <rPh sb="8" eb="10">
      <t>イゼン</t>
    </rPh>
    <phoneticPr fontId="2"/>
  </si>
  <si>
    <t>土地（建物解体後）</t>
    <rPh sb="0" eb="2">
      <t>トチ</t>
    </rPh>
    <phoneticPr fontId="2"/>
  </si>
  <si>
    <t>千円/枚</t>
    <rPh sb="0" eb="2">
      <t>センエン</t>
    </rPh>
    <rPh sb="3" eb="4">
      <t>マイ</t>
    </rPh>
    <phoneticPr fontId="2"/>
  </si>
  <si>
    <t>収支差額</t>
    <rPh sb="0" eb="2">
      <t>シュウシ</t>
    </rPh>
    <rPh sb="2" eb="4">
      <t>サガク</t>
    </rPh>
    <phoneticPr fontId="2"/>
  </si>
  <si>
    <t>グラフ用(印刷しない)</t>
    <rPh sb="3" eb="4">
      <t>ヨウ</t>
    </rPh>
    <rPh sb="5" eb="7">
      <t>インサツ</t>
    </rPh>
    <phoneticPr fontId="2"/>
  </si>
  <si>
    <t>収入・支出</t>
    <rPh sb="0" eb="2">
      <t>シュウニュウ</t>
    </rPh>
    <rPh sb="3" eb="5">
      <t>シシュツ</t>
    </rPh>
    <phoneticPr fontId="2"/>
  </si>
  <si>
    <t>①調査費</t>
    <rPh sb="1" eb="4">
      <t>チョウサヒ</t>
    </rPh>
    <phoneticPr fontId="2"/>
  </si>
  <si>
    <t>②解体費</t>
    <rPh sb="1" eb="3">
      <t>カイタイ</t>
    </rPh>
    <rPh sb="3" eb="4">
      <t>ヒ</t>
    </rPh>
    <phoneticPr fontId="2"/>
  </si>
  <si>
    <t>③片付け費</t>
    <rPh sb="1" eb="3">
      <t>カタヅ</t>
    </rPh>
    <rPh sb="4" eb="5">
      <t>ヒ</t>
    </rPh>
    <phoneticPr fontId="2"/>
  </si>
  <si>
    <t>④改修費</t>
    <rPh sb="1" eb="3">
      <t>カイシュウ</t>
    </rPh>
    <rPh sb="3" eb="4">
      <t>ヒ</t>
    </rPh>
    <phoneticPr fontId="2"/>
  </si>
  <si>
    <t>⑤維持管理費</t>
    <rPh sb="1" eb="3">
      <t>イジ</t>
    </rPh>
    <rPh sb="3" eb="6">
      <t>カンリヒ</t>
    </rPh>
    <phoneticPr fontId="2"/>
  </si>
  <si>
    <t>⑥税金</t>
    <rPh sb="1" eb="3">
      <t>ゼイキン</t>
    </rPh>
    <phoneticPr fontId="2"/>
  </si>
  <si>
    <t>⑦売買価格</t>
    <rPh sb="1" eb="3">
      <t>バイバイ</t>
    </rPh>
    <rPh sb="3" eb="5">
      <t>カカク</t>
    </rPh>
    <phoneticPr fontId="2"/>
  </si>
  <si>
    <t>⑧賃貸料等</t>
    <rPh sb="1" eb="3">
      <t>チンタイ</t>
    </rPh>
    <rPh sb="4" eb="5">
      <t>トウ</t>
    </rPh>
    <phoneticPr fontId="2"/>
  </si>
  <si>
    <t>収入・支出</t>
  </si>
  <si>
    <t>収支差額</t>
    <rPh sb="0" eb="2">
      <t>シュウシ</t>
    </rPh>
    <rPh sb="2" eb="4">
      <t>サガク</t>
    </rPh>
    <phoneticPr fontId="2"/>
  </si>
  <si>
    <t>↑マイナスは支出超過</t>
    <rPh sb="6" eb="8">
      <t>シシュツ</t>
    </rPh>
    <rPh sb="8" eb="10">
      <t>チョウカ</t>
    </rPh>
    <phoneticPr fontId="2"/>
  </si>
  <si>
    <t>グラフ用(印刷しない・削除不可)</t>
    <rPh sb="3" eb="4">
      <t>ヨウ</t>
    </rPh>
    <rPh sb="5" eb="7">
      <t>インサツ</t>
    </rPh>
    <rPh sb="11" eb="13">
      <t>サクジョ</t>
    </rPh>
    <rPh sb="13" eb="15">
      <t>フカ</t>
    </rPh>
    <phoneticPr fontId="2"/>
  </si>
  <si>
    <t>上屋解体、手壊し（2018  ポケット積算資料）</t>
    <phoneticPr fontId="2"/>
  </si>
  <si>
    <t>普及品（2018 ポケット積算資料）</t>
    <rPh sb="0" eb="3">
      <t>フキュウヒン</t>
    </rPh>
    <phoneticPr fontId="2"/>
  </si>
  <si>
    <t>両面襖　並品　（2018 ポケット積算資料）</t>
    <rPh sb="0" eb="2">
      <t>リョウメン</t>
    </rPh>
    <rPh sb="2" eb="3">
      <t>フスマ</t>
    </rPh>
    <rPh sb="4" eb="5">
      <t>ナミ</t>
    </rPh>
    <rPh sb="5" eb="6">
      <t>ヒン</t>
    </rPh>
    <phoneticPr fontId="2"/>
  </si>
  <si>
    <t>給排水管・電気配線の切り回し（2018 ポケット積算資料）</t>
    <rPh sb="0" eb="3">
      <t>キュウハイスイ</t>
    </rPh>
    <rPh sb="3" eb="4">
      <t>カン</t>
    </rPh>
    <rPh sb="5" eb="7">
      <t>デンキ</t>
    </rPh>
    <rPh sb="7" eb="9">
      <t>ハイセン</t>
    </rPh>
    <rPh sb="10" eb="11">
      <t>キ</t>
    </rPh>
    <rPh sb="12" eb="13">
      <t>マワ</t>
    </rPh>
    <phoneticPr fontId="2"/>
  </si>
  <si>
    <t>4ｔコンテナ車（約８㎥積載）の下限値（空き家相談員支援ガイドブック　Ｑ＆Ａより）</t>
    <rPh sb="15" eb="18">
      <t>カゲンチ</t>
    </rPh>
    <rPh sb="19" eb="20">
      <t>ア</t>
    </rPh>
    <rPh sb="21" eb="22">
      <t>ヤ</t>
    </rPh>
    <rPh sb="22" eb="25">
      <t>ソウダンイン</t>
    </rPh>
    <rPh sb="25" eb="27">
      <t>シエン</t>
    </rPh>
    <phoneticPr fontId="2"/>
  </si>
  <si>
    <t>注）ポケット積算資料からの一式工事費は、５～10万円で数字を丸めている</t>
    <rPh sb="0" eb="1">
      <t>チュウ</t>
    </rPh>
    <rPh sb="6" eb="8">
      <t>セキサン</t>
    </rPh>
    <rPh sb="8" eb="10">
      <t>シリョウ</t>
    </rPh>
    <rPh sb="13" eb="15">
      <t>イッシキ</t>
    </rPh>
    <rPh sb="15" eb="17">
      <t>コウジ</t>
    </rPh>
    <rPh sb="17" eb="18">
      <t>ヒ</t>
    </rPh>
    <rPh sb="24" eb="26">
      <t>マンエン</t>
    </rPh>
    <rPh sb="27" eb="29">
      <t>スウジ</t>
    </rPh>
    <rPh sb="30" eb="31">
      <t>マル</t>
    </rPh>
    <phoneticPr fontId="2"/>
  </si>
  <si>
    <t>在来工法の浴室をシステムバスに変更（2018 ポケット積算資料）（空き家相談員支援ガイドブック　Ｑ＆Ａより）</t>
    <rPh sb="0" eb="2">
      <t>ザイライ</t>
    </rPh>
    <rPh sb="2" eb="4">
      <t>コウホウ</t>
    </rPh>
    <rPh sb="5" eb="7">
      <t>ヨクシツ</t>
    </rPh>
    <rPh sb="15" eb="17">
      <t>ヘンコウ</t>
    </rPh>
    <phoneticPr fontId="2"/>
  </si>
  <si>
    <t>便器・手洗い器交換（和式段差解消→洋式への変更）（2018 ポケット積算資料、空き家相談員支援ガイドブック　Ｑ＆Ａより）</t>
    <rPh sb="10" eb="12">
      <t>ワシキ</t>
    </rPh>
    <rPh sb="12" eb="14">
      <t>ダンサ</t>
    </rPh>
    <rPh sb="14" eb="16">
      <t>カイショウ</t>
    </rPh>
    <rPh sb="17" eb="19">
      <t>ヨウシキ</t>
    </rPh>
    <rPh sb="21" eb="23">
      <t>ヘンコウ</t>
    </rPh>
    <phoneticPr fontId="2"/>
  </si>
  <si>
    <t>システムキッチンへの変更（2018 ポケット積算資料、空き家相談員支援ガイドブック　Ｑ＆Ａより）</t>
    <rPh sb="10" eb="12">
      <t>ヘンコウ</t>
    </rPh>
    <phoneticPr fontId="2"/>
  </si>
  <si>
    <t>既存のセクショナルキッチンをシステムキッチンに変更（2018 ポケット積算資料、空き家相談員支援ガイドブック　Ｑ＆Ａより）</t>
    <rPh sb="0" eb="2">
      <t>キゾン</t>
    </rPh>
    <rPh sb="23" eb="25">
      <t>ヘンコウ</t>
    </rPh>
    <phoneticPr fontId="2"/>
  </si>
  <si>
    <t>瓦屋根葺き替え(撤去費用含む）（2018  ポケット積算資料）</t>
    <rPh sb="0" eb="1">
      <t>カワラ</t>
    </rPh>
    <rPh sb="1" eb="3">
      <t>ヤネ</t>
    </rPh>
    <rPh sb="3" eb="4">
      <t>フ</t>
    </rPh>
    <rPh sb="5" eb="6">
      <t>カ</t>
    </rPh>
    <rPh sb="8" eb="10">
      <t>テッキョ</t>
    </rPh>
    <rPh sb="10" eb="12">
      <t>ヒヨウ</t>
    </rPh>
    <rPh sb="12" eb="13">
      <t>フク</t>
    </rPh>
    <phoneticPr fontId="2"/>
  </si>
  <si>
    <t>外壁張り替え(撤去費用含む）（2018  ポケット積算資料）</t>
    <rPh sb="0" eb="2">
      <t>ガイヘキ</t>
    </rPh>
    <rPh sb="2" eb="3">
      <t>ハ</t>
    </rPh>
    <rPh sb="4" eb="5">
      <t>カ</t>
    </rPh>
    <phoneticPr fontId="2"/>
  </si>
  <si>
    <t>土地家屋調査士業務報酬の建物の表題登記の島根県中央値(7.5万円）、滅失登記島根県平均値（4.4万円）：平成28年 報酬に関する実態調査</t>
    <rPh sb="0" eb="2">
      <t>トチ</t>
    </rPh>
    <rPh sb="2" eb="4">
      <t>カオク</t>
    </rPh>
    <rPh sb="4" eb="7">
      <t>チョウサシ</t>
    </rPh>
    <rPh sb="7" eb="9">
      <t>ギョウム</t>
    </rPh>
    <rPh sb="9" eb="11">
      <t>ホウシュウ</t>
    </rPh>
    <rPh sb="12" eb="14">
      <t>タテモノ</t>
    </rPh>
    <rPh sb="15" eb="17">
      <t>ヒョウダイ</t>
    </rPh>
    <rPh sb="17" eb="19">
      <t>トウキ</t>
    </rPh>
    <rPh sb="20" eb="23">
      <t>シマネケン</t>
    </rPh>
    <rPh sb="23" eb="25">
      <t>チュウオウ</t>
    </rPh>
    <rPh sb="25" eb="26">
      <t>チ</t>
    </rPh>
    <rPh sb="30" eb="32">
      <t>マンエン</t>
    </rPh>
    <rPh sb="34" eb="35">
      <t>メツ</t>
    </rPh>
    <rPh sb="35" eb="36">
      <t>シツ</t>
    </rPh>
    <rPh sb="36" eb="38">
      <t>トウキ</t>
    </rPh>
    <rPh sb="38" eb="41">
      <t>シマネケン</t>
    </rPh>
    <rPh sb="41" eb="44">
      <t>ヘイキンチ</t>
    </rPh>
    <rPh sb="48" eb="50">
      <t>マンエン</t>
    </rPh>
    <phoneticPr fontId="2"/>
  </si>
  <si>
    <t>建物表題登記、滅失登記費用一式</t>
    <rPh sb="0" eb="2">
      <t>タテモノ</t>
    </rPh>
    <rPh sb="2" eb="4">
      <t>ヒョウダイ</t>
    </rPh>
    <rPh sb="4" eb="6">
      <t>トウキ</t>
    </rPh>
    <rPh sb="7" eb="8">
      <t>メツ</t>
    </rPh>
    <rPh sb="8" eb="9">
      <t>シツ</t>
    </rPh>
    <rPh sb="9" eb="11">
      <t>トウキ</t>
    </rPh>
    <rPh sb="11" eb="13">
      <t>ヒヨウ</t>
    </rPh>
    <rPh sb="13" eb="15">
      <t>イッシキ</t>
    </rPh>
    <phoneticPr fontId="2"/>
  </si>
  <si>
    <t>境界確定一式</t>
    <rPh sb="0" eb="2">
      <t>キョウカイ</t>
    </rPh>
    <rPh sb="2" eb="4">
      <t>カクテイ</t>
    </rPh>
    <rPh sb="4" eb="6">
      <t>イッシキ</t>
    </rPh>
    <phoneticPr fontId="2"/>
  </si>
  <si>
    <t>相続財産調査支援一式</t>
    <rPh sb="0" eb="2">
      <t>ソウゾク</t>
    </rPh>
    <rPh sb="2" eb="4">
      <t>ザイサン</t>
    </rPh>
    <rPh sb="4" eb="6">
      <t>チョウサ</t>
    </rPh>
    <rPh sb="6" eb="8">
      <t>シエン</t>
    </rPh>
    <rPh sb="8" eb="10">
      <t>イッシキ</t>
    </rPh>
    <phoneticPr fontId="2"/>
  </si>
  <si>
    <t>廃材等の処分</t>
    <rPh sb="0" eb="2">
      <t>ハイザイ</t>
    </rPh>
    <rPh sb="2" eb="3">
      <t>トウ</t>
    </rPh>
    <rPh sb="4" eb="6">
      <t>ショブン</t>
    </rPh>
    <phoneticPr fontId="2"/>
  </si>
  <si>
    <t>初年度解体、以降D</t>
    <rPh sb="0" eb="3">
      <t>ショネンド</t>
    </rPh>
    <rPh sb="3" eb="5">
      <t>カイタイ</t>
    </rPh>
    <rPh sb="6" eb="8">
      <t>イコウ</t>
    </rPh>
    <phoneticPr fontId="2"/>
  </si>
  <si>
    <t>解体費（初年度）、固定資産税（軽減なし）等を計上</t>
    <rPh sb="4" eb="7">
      <t>ショネンド</t>
    </rPh>
    <rPh sb="15" eb="17">
      <t>ケイゲン</t>
    </rPh>
    <rPh sb="20" eb="21">
      <t>トウ</t>
    </rPh>
    <phoneticPr fontId="2"/>
  </si>
  <si>
    <t>固定資産税（軽減なし）等を計上</t>
    <rPh sb="0" eb="2">
      <t>コテイ</t>
    </rPh>
    <rPh sb="6" eb="8">
      <t>ケイゲン</t>
    </rPh>
    <rPh sb="11" eb="12">
      <t>トウ</t>
    </rPh>
    <phoneticPr fontId="2"/>
  </si>
  <si>
    <t>固定資産税（軽減なし）等を計上</t>
    <rPh sb="6" eb="8">
      <t>ケイゲン</t>
    </rPh>
    <phoneticPr fontId="2"/>
  </si>
  <si>
    <t>解体費（初年度のみ）、固定資産税（軽減なし）等を計上</t>
    <rPh sb="17" eb="19">
      <t>ケイゲン</t>
    </rPh>
    <phoneticPr fontId="2"/>
  </si>
  <si>
    <t>K</t>
    <phoneticPr fontId="2"/>
  </si>
  <si>
    <t>東洋経済2014年調べ（全体の過半数を占める階級の上限値）</t>
    <rPh sb="0" eb="2">
      <t>トウヨウ</t>
    </rPh>
    <rPh sb="2" eb="4">
      <t>ケイザイ</t>
    </rPh>
    <rPh sb="8" eb="9">
      <t>ネン</t>
    </rPh>
    <rPh sb="9" eb="10">
      <t>シラ</t>
    </rPh>
    <rPh sb="12" eb="14">
      <t>ゼンタイ</t>
    </rPh>
    <rPh sb="15" eb="17">
      <t>カハン</t>
    </rPh>
    <rPh sb="17" eb="18">
      <t>スウ</t>
    </rPh>
    <rPh sb="19" eb="20">
      <t>シ</t>
    </rPh>
    <rPh sb="22" eb="24">
      <t>カイキュウ</t>
    </rPh>
    <rPh sb="25" eb="27">
      <t>ジョウゲン</t>
    </rPh>
    <rPh sb="27" eb="28">
      <t>アタイ</t>
    </rPh>
    <phoneticPr fontId="2"/>
  </si>
  <si>
    <t>管理限界年齢（７５歳）を超えて「自己利用・管理」又は「改修＋自己利用・管理」</t>
    <rPh sb="0" eb="2">
      <t>カンリ</t>
    </rPh>
    <rPh sb="2" eb="4">
      <t>ゲンカイ</t>
    </rPh>
    <rPh sb="4" eb="6">
      <t>ネンレイ</t>
    </rPh>
    <rPh sb="9" eb="10">
      <t>サイ</t>
    </rPh>
    <rPh sb="12" eb="13">
      <t>コ</t>
    </rPh>
    <phoneticPr fontId="2"/>
  </si>
  <si>
    <t>所有限界年齢（８５歳）を超えて「自己利用・管理」、「改修＋自己利用・管理」又は「「自己利用・委託管理」</t>
    <rPh sb="0" eb="2">
      <t>ショユウ</t>
    </rPh>
    <rPh sb="2" eb="4">
      <t>ゲンカイ</t>
    </rPh>
    <rPh sb="4" eb="6">
      <t>ネンレイ</t>
    </rPh>
    <rPh sb="9" eb="10">
      <t>サイ</t>
    </rPh>
    <rPh sb="12" eb="13">
      <t>コ</t>
    </rPh>
    <rPh sb="37" eb="38">
      <t>マタ</t>
    </rPh>
    <rPh sb="46" eb="48">
      <t>イタク</t>
    </rPh>
    <phoneticPr fontId="2"/>
  </si>
  <si>
    <t>固定資産税納税額</t>
    <rPh sb="0" eb="2">
      <t>コテイ</t>
    </rPh>
    <rPh sb="2" eb="5">
      <t>シサンゼイ</t>
    </rPh>
    <rPh sb="5" eb="7">
      <t>ノウゼイ</t>
    </rPh>
    <rPh sb="7" eb="8">
      <t>ガク</t>
    </rPh>
    <phoneticPr fontId="2"/>
  </si>
  <si>
    <t>土地（千円/年）</t>
    <rPh sb="0" eb="2">
      <t>トチ</t>
    </rPh>
    <rPh sb="3" eb="5">
      <t>センエン</t>
    </rPh>
    <rPh sb="6" eb="7">
      <t>ネン</t>
    </rPh>
    <phoneticPr fontId="2"/>
  </si>
  <si>
    <t>建物（千円/年）</t>
    <rPh sb="0" eb="2">
      <t>タテモノ</t>
    </rPh>
    <rPh sb="6" eb="7">
      <t>ネン</t>
    </rPh>
    <phoneticPr fontId="2"/>
  </si>
  <si>
    <t>倍</t>
  </si>
  <si>
    <t>月</t>
    <rPh sb="0" eb="1">
      <t>ツキ</t>
    </rPh>
    <phoneticPr fontId="2"/>
  </si>
  <si>
    <t>年</t>
    <rPh sb="0" eb="1">
      <t>トシ</t>
    </rPh>
    <phoneticPr fontId="2"/>
  </si>
  <si>
    <t>千円/箇所</t>
    <rPh sb="0" eb="2">
      <t>センエン</t>
    </rPh>
    <rPh sb="3" eb="5">
      <t>カショ</t>
    </rPh>
    <phoneticPr fontId="2"/>
  </si>
  <si>
    <t>S55年以前,S56年～H11年,H12年以降</t>
    <rPh sb="3" eb="4">
      <t>ネン</t>
    </rPh>
    <rPh sb="4" eb="6">
      <t>イゼン</t>
    </rPh>
    <rPh sb="10" eb="11">
      <t>ネン</t>
    </rPh>
    <rPh sb="15" eb="16">
      <t>ネン</t>
    </rPh>
    <rPh sb="20" eb="21">
      <t>ネン</t>
    </rPh>
    <rPh sb="21" eb="23">
      <t>イコウ</t>
    </rPh>
    <phoneticPr fontId="2"/>
  </si>
  <si>
    <t>水洗,簡易水洗,汲み取り</t>
    <rPh sb="0" eb="2">
      <t>スイセン</t>
    </rPh>
    <rPh sb="3" eb="5">
      <t>カンイ</t>
    </rPh>
    <rPh sb="5" eb="7">
      <t>スイセン</t>
    </rPh>
    <rPh sb="8" eb="9">
      <t>ク</t>
    </rPh>
    <rPh sb="10" eb="11">
      <t>ト</t>
    </rPh>
    <phoneticPr fontId="2"/>
  </si>
  <si>
    <t>0.5km以内,0.5～1km以内,1～5km以内,5km以上</t>
    <rPh sb="5" eb="7">
      <t>イナイ</t>
    </rPh>
    <rPh sb="15" eb="17">
      <t>イナイ</t>
    </rPh>
    <rPh sb="23" eb="25">
      <t>イナイ</t>
    </rPh>
    <rPh sb="29" eb="31">
      <t>イジョウ</t>
    </rPh>
    <phoneticPr fontId="2"/>
  </si>
  <si>
    <t>接道なし,２ｍ未満,２～4m未満,４～6m未満,6m以上</t>
    <rPh sb="0" eb="2">
      <t>セツドウ</t>
    </rPh>
    <rPh sb="7" eb="9">
      <t>ミマン</t>
    </rPh>
    <rPh sb="14" eb="16">
      <t>ミマン</t>
    </rPh>
    <rPh sb="21" eb="23">
      <t>ミマン</t>
    </rPh>
    <rPh sb="26" eb="28">
      <t>イジョウ</t>
    </rPh>
    <phoneticPr fontId="2"/>
  </si>
  <si>
    <t>高低差なし,1m未満,1～2m未満,2～3m未満,3m以上</t>
    <rPh sb="0" eb="3">
      <t>コウテイサ</t>
    </rPh>
    <rPh sb="8" eb="10">
      <t>ミマン</t>
    </rPh>
    <rPh sb="15" eb="17">
      <t>ミマン</t>
    </rPh>
    <rPh sb="22" eb="24">
      <t>ミマン</t>
    </rPh>
    <rPh sb="27" eb="29">
      <t>イジョウ</t>
    </rPh>
    <phoneticPr fontId="2"/>
  </si>
  <si>
    <t>住宅,工場,業務商業,駐車場,畑,空き地,その他</t>
    <phoneticPr fontId="2"/>
  </si>
  <si>
    <t>土地家屋調査士への依頼費用（ケースバイケースではあるが、松江市相場の下限値と想定）</t>
    <rPh sb="0" eb="2">
      <t>トチ</t>
    </rPh>
    <rPh sb="2" eb="4">
      <t>カオク</t>
    </rPh>
    <rPh sb="4" eb="6">
      <t>チョウサ</t>
    </rPh>
    <rPh sb="6" eb="7">
      <t>シ</t>
    </rPh>
    <rPh sb="9" eb="11">
      <t>イライ</t>
    </rPh>
    <rPh sb="11" eb="13">
      <t>ヒヨウ</t>
    </rPh>
    <rPh sb="28" eb="31">
      <t>マツエシ</t>
    </rPh>
    <rPh sb="31" eb="33">
      <t>ソウバ</t>
    </rPh>
    <rPh sb="34" eb="37">
      <t>カゲンチ</t>
    </rPh>
    <rPh sb="38" eb="40">
      <t>ソウテイ</t>
    </rPh>
    <phoneticPr fontId="2"/>
  </si>
  <si>
    <t>相続財産調査支援（ケースバイケースであるが、初期的な調査費用と想定）</t>
    <rPh sb="0" eb="2">
      <t>ソウゾク</t>
    </rPh>
    <rPh sb="2" eb="4">
      <t>ザイサン</t>
    </rPh>
    <rPh sb="4" eb="6">
      <t>チョウサ</t>
    </rPh>
    <rPh sb="6" eb="8">
      <t>シエン</t>
    </rPh>
    <rPh sb="22" eb="24">
      <t>ショキ</t>
    </rPh>
    <rPh sb="24" eb="25">
      <t>テキ</t>
    </rPh>
    <rPh sb="26" eb="28">
      <t>チョウサ</t>
    </rPh>
    <rPh sb="28" eb="30">
      <t>ヒヨウ</t>
    </rPh>
    <rPh sb="31" eb="33">
      <t>ソウテイ</t>
    </rPh>
    <phoneticPr fontId="2"/>
  </si>
  <si>
    <t>対策手法別５年間計算記号の設定</t>
    <rPh sb="0" eb="2">
      <t>タイサク</t>
    </rPh>
    <rPh sb="2" eb="4">
      <t>シュホウ</t>
    </rPh>
    <rPh sb="4" eb="5">
      <t>ベツ</t>
    </rPh>
    <rPh sb="6" eb="8">
      <t>ネンカン</t>
    </rPh>
    <rPh sb="8" eb="10">
      <t>ケイサン</t>
    </rPh>
    <rPh sb="10" eb="12">
      <t>キゴウ</t>
    </rPh>
    <rPh sb="13" eb="15">
      <t>セッテイ</t>
    </rPh>
    <phoneticPr fontId="2"/>
  </si>
  <si>
    <t>対策手法別計算費目の説明</t>
    <rPh sb="0" eb="2">
      <t>タイサク</t>
    </rPh>
    <rPh sb="2" eb="4">
      <t>シュホウ</t>
    </rPh>
    <rPh sb="4" eb="5">
      <t>ベツ</t>
    </rPh>
    <rPh sb="5" eb="7">
      <t>ケイサン</t>
    </rPh>
    <rPh sb="7" eb="9">
      <t>ヒモク</t>
    </rPh>
    <rPh sb="10" eb="12">
      <t>セツメイ</t>
    </rPh>
    <phoneticPr fontId="2"/>
  </si>
  <si>
    <t>特定空家リスク　Ⅰ,Ⅲ</t>
    <rPh sb="0" eb="2">
      <t>トクテイ</t>
    </rPh>
    <rPh sb="2" eb="4">
      <t>アキヤ</t>
    </rPh>
    <phoneticPr fontId="2"/>
  </si>
  <si>
    <t>特定空家リスク　Ⅱ,Ⅳ</t>
    <rPh sb="0" eb="2">
      <t>トクテイ</t>
    </rPh>
    <rPh sb="2" eb="4">
      <t>アキヤ</t>
    </rPh>
    <phoneticPr fontId="2"/>
  </si>
  <si>
    <t>特定空家リスク　Ⅰ及びⅢに該当</t>
    <rPh sb="0" eb="2">
      <t>トクテイ</t>
    </rPh>
    <rPh sb="2" eb="4">
      <t>アキヤ</t>
    </rPh>
    <rPh sb="9" eb="10">
      <t>オヨ</t>
    </rPh>
    <rPh sb="13" eb="15">
      <t>ガイトウ</t>
    </rPh>
    <phoneticPr fontId="2"/>
  </si>
  <si>
    <t>特定空家リスク　Ⅱ及びⅣに該当</t>
    <rPh sb="0" eb="2">
      <t>トクテイ</t>
    </rPh>
    <rPh sb="2" eb="4">
      <t>アキヤ</t>
    </rPh>
    <rPh sb="9" eb="10">
      <t>オヨ</t>
    </rPh>
    <rPh sb="13" eb="15">
      <t>ガイトウ</t>
    </rPh>
    <phoneticPr fontId="2"/>
  </si>
  <si>
    <t>管理限界年齢を過ぎても管理委託しない場合は、周辺に悪影響を及ぼす恐れあり</t>
    <rPh sb="0" eb="2">
      <t>カンリ</t>
    </rPh>
    <rPh sb="2" eb="4">
      <t>ゲンカイ</t>
    </rPh>
    <rPh sb="4" eb="6">
      <t>ネンレイ</t>
    </rPh>
    <rPh sb="7" eb="8">
      <t>ス</t>
    </rPh>
    <rPh sb="11" eb="13">
      <t>カンリ</t>
    </rPh>
    <rPh sb="13" eb="15">
      <t>イタク</t>
    </rPh>
    <rPh sb="18" eb="20">
      <t>バアイ</t>
    </rPh>
    <rPh sb="22" eb="24">
      <t>シュウヘン</t>
    </rPh>
    <rPh sb="25" eb="28">
      <t>アクエイキョウ</t>
    </rPh>
    <rPh sb="29" eb="30">
      <t>オヨ</t>
    </rPh>
    <phoneticPr fontId="2"/>
  </si>
  <si>
    <t>管理限界年齢を過ぎても管理委託せず長期放置すると、周辺に重大な悪影響を及ぼし特定空家となる恐れあり</t>
    <rPh sb="11" eb="13">
      <t>カンリ</t>
    </rPh>
    <rPh sb="13" eb="15">
      <t>イタク</t>
    </rPh>
    <rPh sb="17" eb="19">
      <t>チョウキ</t>
    </rPh>
    <rPh sb="19" eb="21">
      <t>ホウチ</t>
    </rPh>
    <rPh sb="25" eb="27">
      <t>シュウヘン</t>
    </rPh>
    <rPh sb="28" eb="30">
      <t>ジュウダイ</t>
    </rPh>
    <rPh sb="31" eb="32">
      <t>アク</t>
    </rPh>
    <rPh sb="32" eb="34">
      <t>エイキョウ</t>
    </rPh>
    <rPh sb="35" eb="36">
      <t>オヨ</t>
    </rPh>
    <rPh sb="38" eb="40">
      <t>トクテイ</t>
    </rPh>
    <rPh sb="40" eb="42">
      <t>アキヤ</t>
    </rPh>
    <phoneticPr fontId="2"/>
  </si>
  <si>
    <t>所有限界年齢を過ぎても相続しない場合は、放置空き家となり周辺に重大な悪影響を及ぼす恐れあり</t>
    <rPh sb="0" eb="2">
      <t>ショユウ</t>
    </rPh>
    <rPh sb="11" eb="13">
      <t>ソウゾク</t>
    </rPh>
    <rPh sb="16" eb="18">
      <t>バアイ</t>
    </rPh>
    <rPh sb="20" eb="22">
      <t>ホウチ</t>
    </rPh>
    <rPh sb="22" eb="23">
      <t>ア</t>
    </rPh>
    <rPh sb="24" eb="25">
      <t>ヤ</t>
    </rPh>
    <rPh sb="31" eb="33">
      <t>ジュウダイ</t>
    </rPh>
    <rPh sb="34" eb="37">
      <t>アクエイキョウ</t>
    </rPh>
    <rPh sb="38" eb="39">
      <t>オヨ</t>
    </rPh>
    <phoneticPr fontId="2"/>
  </si>
  <si>
    <t>所有限界年齢を過ぎても相続しない場合は、放置空き家となり周辺に重大な悪影響を及ぼし特定空家となる恐れ大</t>
    <rPh sb="0" eb="2">
      <t>ショユウ</t>
    </rPh>
    <rPh sb="11" eb="13">
      <t>ソウゾク</t>
    </rPh>
    <rPh sb="16" eb="18">
      <t>バアイ</t>
    </rPh>
    <rPh sb="20" eb="22">
      <t>ホウチ</t>
    </rPh>
    <rPh sb="22" eb="23">
      <t>ア</t>
    </rPh>
    <rPh sb="24" eb="25">
      <t>ヤ</t>
    </rPh>
    <rPh sb="31" eb="33">
      <t>ジュウダイ</t>
    </rPh>
    <rPh sb="34" eb="37">
      <t>アクエイキョウ</t>
    </rPh>
    <rPh sb="38" eb="39">
      <t>オヨ</t>
    </rPh>
    <rPh sb="50" eb="51">
      <t>ダイ</t>
    </rPh>
    <phoneticPr fontId="2"/>
  </si>
  <si>
    <t>管理限界年齢を過ぎても管理委託しない場合は、周辺に悪影響を及ぼす恐れあり
また、所有限界年齢を過ぎても相続しない場合は、放置空き家となり周辺に重大な悪影響を及ぼす恐れあり</t>
    <rPh sb="0" eb="2">
      <t>カンリ</t>
    </rPh>
    <rPh sb="2" eb="4">
      <t>ゲンカイ</t>
    </rPh>
    <rPh sb="4" eb="6">
      <t>ネンレイ</t>
    </rPh>
    <rPh sb="7" eb="8">
      <t>ス</t>
    </rPh>
    <rPh sb="11" eb="13">
      <t>カンリ</t>
    </rPh>
    <rPh sb="13" eb="15">
      <t>イタク</t>
    </rPh>
    <rPh sb="18" eb="20">
      <t>バアイ</t>
    </rPh>
    <rPh sb="22" eb="24">
      <t>シュウヘン</t>
    </rPh>
    <rPh sb="25" eb="28">
      <t>アクエイキョウ</t>
    </rPh>
    <rPh sb="29" eb="30">
      <t>オヨ</t>
    </rPh>
    <phoneticPr fontId="2"/>
  </si>
  <si>
    <t>管理限界年齢を過ぎても管理委託せず長期放置すると、周辺に重大な悪影響を及ぼし特定空家となる恐れあり
また、所有限界年齢を過ぎても相続しない場合は、放置空き家となり周辺に重大な悪影響を及ぼし特定空家となる恐れ大</t>
    <rPh sb="11" eb="13">
      <t>カンリ</t>
    </rPh>
    <rPh sb="13" eb="15">
      <t>イタク</t>
    </rPh>
    <rPh sb="17" eb="19">
      <t>チョウキ</t>
    </rPh>
    <rPh sb="19" eb="21">
      <t>ホウチ</t>
    </rPh>
    <rPh sb="25" eb="27">
      <t>シュウヘン</t>
    </rPh>
    <rPh sb="28" eb="30">
      <t>ジュウダイ</t>
    </rPh>
    <rPh sb="31" eb="32">
      <t>アク</t>
    </rPh>
    <rPh sb="32" eb="34">
      <t>エイキョウ</t>
    </rPh>
    <rPh sb="35" eb="36">
      <t>オヨ</t>
    </rPh>
    <rPh sb="38" eb="40">
      <t>トクテイ</t>
    </rPh>
    <rPh sb="40" eb="42">
      <t>アキヤ</t>
    </rPh>
    <phoneticPr fontId="2"/>
  </si>
  <si>
    <t>積算項目</t>
    <rPh sb="0" eb="2">
      <t>セキサン</t>
    </rPh>
    <rPh sb="2" eb="4">
      <t>コウモク</t>
    </rPh>
    <phoneticPr fontId="2"/>
  </si>
  <si>
    <t>区分</t>
    <rPh sb="0" eb="2">
      <t>クブン</t>
    </rPh>
    <phoneticPr fontId="2"/>
  </si>
  <si>
    <t>区分</t>
    <rPh sb="0" eb="2">
      <t>クブン</t>
    </rPh>
    <phoneticPr fontId="2"/>
  </si>
  <si>
    <t>数量設定</t>
    <rPh sb="0" eb="2">
      <t>スウリョウ</t>
    </rPh>
    <rPh sb="2" eb="4">
      <t>セッテイ</t>
    </rPh>
    <phoneticPr fontId="2"/>
  </si>
  <si>
    <t>積算項目</t>
    <phoneticPr fontId="2"/>
  </si>
  <si>
    <t>25年間のコスト推計データ</t>
    <rPh sb="2" eb="4">
      <t>ネンカン</t>
    </rPh>
    <rPh sb="8" eb="10">
      <t>スイケイ</t>
    </rPh>
    <phoneticPr fontId="2"/>
  </si>
  <si>
    <t>：税金以外、物価上昇率を１%と家庭</t>
    <rPh sb="15" eb="17">
      <t>カテイ</t>
    </rPh>
    <phoneticPr fontId="2"/>
  </si>
  <si>
    <t>床面積</t>
    <rPh sb="0" eb="3">
      <t>ユカメンセキ</t>
    </rPh>
    <phoneticPr fontId="2"/>
  </si>
  <si>
    <t>建築面積×係数</t>
    <rPh sb="0" eb="2">
      <t>ケンチク</t>
    </rPh>
    <rPh sb="2" eb="4">
      <t>メンセキ</t>
    </rPh>
    <rPh sb="5" eb="7">
      <t>ケイスウ</t>
    </rPh>
    <phoneticPr fontId="2"/>
  </si>
  <si>
    <t>建築面積×係数×1/2</t>
    <rPh sb="0" eb="2">
      <t>ケンチク</t>
    </rPh>
    <rPh sb="2" eb="4">
      <t>メンセキ</t>
    </rPh>
    <rPh sb="5" eb="7">
      <t>ケイスウ</t>
    </rPh>
    <phoneticPr fontId="2"/>
  </si>
  <si>
    <t>床面積×係数</t>
    <rPh sb="0" eb="3">
      <t>ユカメンセキ</t>
    </rPh>
    <rPh sb="4" eb="6">
      <t>ケイスウ</t>
    </rPh>
    <phoneticPr fontId="2"/>
  </si>
  <si>
    <t>床面積×係数×1/2</t>
    <rPh sb="0" eb="3">
      <t>ユカメンセキ</t>
    </rPh>
    <rPh sb="4" eb="6">
      <t>ケイスウ</t>
    </rPh>
    <phoneticPr fontId="2"/>
  </si>
  <si>
    <t>便器・手洗い器交換、内装改修一式</t>
    <rPh sb="0" eb="2">
      <t>ベンキ</t>
    </rPh>
    <rPh sb="3" eb="5">
      <t>テアラ</t>
    </rPh>
    <rPh sb="6" eb="7">
      <t>キ</t>
    </rPh>
    <rPh sb="7" eb="9">
      <t>コウカン</t>
    </rPh>
    <rPh sb="10" eb="12">
      <t>ナイソウ</t>
    </rPh>
    <rPh sb="12" eb="14">
      <t>カイシュウ</t>
    </rPh>
    <rPh sb="14" eb="16">
      <t>イッシキ</t>
    </rPh>
    <phoneticPr fontId="2"/>
  </si>
  <si>
    <t>バスユニット・給湯器設置他一式</t>
    <rPh sb="7" eb="10">
      <t>キュウトウキ</t>
    </rPh>
    <rPh sb="10" eb="12">
      <t>セッチ</t>
    </rPh>
    <rPh sb="12" eb="13">
      <t>ホカ</t>
    </rPh>
    <rPh sb="13" eb="15">
      <t>イッシキ</t>
    </rPh>
    <phoneticPr fontId="2"/>
  </si>
  <si>
    <t>システムキッチン一式</t>
    <rPh sb="8" eb="10">
      <t>イッシキ</t>
    </rPh>
    <phoneticPr fontId="2"/>
  </si>
  <si>
    <t>上記に伴う工事一式　</t>
    <rPh sb="0" eb="2">
      <t>ジョウキ</t>
    </rPh>
    <rPh sb="3" eb="4">
      <t>トモナ</t>
    </rPh>
    <rPh sb="5" eb="7">
      <t>コウジ</t>
    </rPh>
    <rPh sb="7" eb="9">
      <t>イッシキ</t>
    </rPh>
    <phoneticPr fontId="2"/>
  </si>
  <si>
    <t>DK標準１５㎡に設定</t>
    <rPh sb="8" eb="10">
      <t>セッテイ</t>
    </rPh>
    <phoneticPr fontId="2"/>
  </si>
  <si>
    <t>12月に設定</t>
    <rPh sb="2" eb="3">
      <t>ガツ</t>
    </rPh>
    <rPh sb="4" eb="6">
      <t>セッテイ</t>
    </rPh>
    <phoneticPr fontId="2"/>
  </si>
  <si>
    <t>対策手法</t>
    <rPh sb="0" eb="2">
      <t>タイサク</t>
    </rPh>
    <phoneticPr fontId="2"/>
  </si>
  <si>
    <t>対　策　手　法　別　積　算　項　目　の　説　明</t>
    <rPh sb="0" eb="1">
      <t>タイ</t>
    </rPh>
    <rPh sb="2" eb="3">
      <t>サク</t>
    </rPh>
    <rPh sb="4" eb="5">
      <t>テ</t>
    </rPh>
    <rPh sb="6" eb="7">
      <t>ホウ</t>
    </rPh>
    <rPh sb="8" eb="9">
      <t>ベツ</t>
    </rPh>
    <rPh sb="10" eb="11">
      <t>セキ</t>
    </rPh>
    <rPh sb="12" eb="13">
      <t>サン</t>
    </rPh>
    <rPh sb="14" eb="15">
      <t>コウ</t>
    </rPh>
    <rPh sb="16" eb="17">
      <t>メ</t>
    </rPh>
    <rPh sb="20" eb="21">
      <t>セツ</t>
    </rPh>
    <rPh sb="22" eb="23">
      <t>アキラ</t>
    </rPh>
    <phoneticPr fontId="2"/>
  </si>
  <si>
    <t xml:space="preserve"> 【自己利用】　自己利用・管理 ／ 改修＋自己利用・管理 ／ 自己利用・委託管理 ／ 土地利用  ／ 解体＋土地利用 
 【利活用】  賃貸 ／ 改修＋賃貸 ／ 土地賃貸 ／ 解体＋土地賃貸
 【財産処分】 売買 ／ 土地売買 ／ 解体＋土地売買 ／ 相続・寄付</t>
    <rPh sb="18" eb="20">
      <t>カイシュウ</t>
    </rPh>
    <rPh sb="98" eb="100">
      <t>ザイサン</t>
    </rPh>
    <rPh sb="100" eb="102">
      <t>ショブン</t>
    </rPh>
    <rPh sb="126" eb="128">
      <t>ソウゾク</t>
    </rPh>
    <phoneticPr fontId="2"/>
  </si>
  <si>
    <t>相続・寄付</t>
    <rPh sb="0" eb="2">
      <t>ソウゾク</t>
    </rPh>
    <phoneticPr fontId="2"/>
  </si>
  <si>
    <t>解体＋土地利用</t>
    <phoneticPr fontId="2"/>
  </si>
  <si>
    <t>対策手法</t>
    <rPh sb="0" eb="2">
      <t>タイサク</t>
    </rPh>
    <rPh sb="2" eb="4">
      <t>シュホウ</t>
    </rPh>
    <phoneticPr fontId="2"/>
  </si>
  <si>
    <t>参考　</t>
    <rPh sb="0" eb="2">
      <t>サンコウ</t>
    </rPh>
    <phoneticPr fontId="2"/>
  </si>
  <si>
    <t>固定資産税土地評価額</t>
    <rPh sb="0" eb="2">
      <t>コテイ</t>
    </rPh>
    <rPh sb="2" eb="5">
      <t>シサンゼイ</t>
    </rPh>
    <rPh sb="5" eb="6">
      <t>ツチ</t>
    </rPh>
    <rPh sb="6" eb="7">
      <t>チ</t>
    </rPh>
    <rPh sb="7" eb="10">
      <t>ヒョウカガク</t>
    </rPh>
    <phoneticPr fontId="2"/>
  </si>
  <si>
    <t>固定資産税建物評価額</t>
    <rPh sb="0" eb="2">
      <t>コテイ</t>
    </rPh>
    <rPh sb="2" eb="5">
      <t>シサンゼイ</t>
    </rPh>
    <rPh sb="5" eb="6">
      <t>ケン</t>
    </rPh>
    <rPh sb="6" eb="7">
      <t>モノ</t>
    </rPh>
    <rPh sb="7" eb="10">
      <t>ヒョウカガク</t>
    </rPh>
    <phoneticPr fontId="2"/>
  </si>
  <si>
    <t>土地・建物の評価額は納税通知で分かります</t>
    <rPh sb="0" eb="2">
      <t>トチ</t>
    </rPh>
    <rPh sb="3" eb="5">
      <t>タテモノ</t>
    </rPh>
    <rPh sb="6" eb="9">
      <t>ヒョウカガク</t>
    </rPh>
    <rPh sb="10" eb="12">
      <t>ノウゼイ</t>
    </rPh>
    <rPh sb="12" eb="14">
      <t>ツウチ</t>
    </rPh>
    <rPh sb="15" eb="16">
      <t>ワ</t>
    </rPh>
    <phoneticPr fontId="2"/>
  </si>
  <si>
    <t>内,外,指定なし</t>
    <rPh sb="0" eb="1">
      <t>ナイ</t>
    </rPh>
    <rPh sb="2" eb="3">
      <t>ソト</t>
    </rPh>
    <rPh sb="4" eb="6">
      <t>シテイ</t>
    </rPh>
    <phoneticPr fontId="2"/>
  </si>
  <si>
    <t>上下水道・電気他（千円/月）</t>
    <rPh sb="0" eb="4">
      <t>ジョウゲスイドウ</t>
    </rPh>
    <rPh sb="5" eb="7">
      <t>デンキ</t>
    </rPh>
    <rPh sb="7" eb="8">
      <t>ホカ</t>
    </rPh>
    <rPh sb="8" eb="9">
      <t>ミチヨ</t>
    </rPh>
    <rPh sb="9" eb="10">
      <t>セン</t>
    </rPh>
    <rPh sb="10" eb="11">
      <t>エン</t>
    </rPh>
    <rPh sb="12" eb="13">
      <t>ツキ</t>
    </rPh>
    <phoneticPr fontId="2"/>
  </si>
  <si>
    <t>草取り・剪定等</t>
  </si>
  <si>
    <t>委託額（千円/年）</t>
    <rPh sb="0" eb="3">
      <t>イタクガク</t>
    </rPh>
    <rPh sb="4" eb="5">
      <t>セン</t>
    </rPh>
    <rPh sb="5" eb="6">
      <t>エン</t>
    </rPh>
    <rPh sb="7" eb="8">
      <t>ネン</t>
    </rPh>
    <phoneticPr fontId="2"/>
  </si>
  <si>
    <t>光熱費等</t>
    <rPh sb="0" eb="3">
      <t>コウネツヒ</t>
    </rPh>
    <rPh sb="3" eb="4">
      <t>トウ</t>
    </rPh>
    <phoneticPr fontId="2"/>
  </si>
  <si>
    <t>年</t>
    <rPh sb="0" eb="1">
      <t>ネン</t>
    </rPh>
    <phoneticPr fontId="2"/>
  </si>
  <si>
    <t>本来税額に戻す倍率を設定</t>
    <rPh sb="0" eb="2">
      <t>ホンライ</t>
    </rPh>
    <rPh sb="2" eb="4">
      <t>ゼイガク</t>
    </rPh>
    <rPh sb="5" eb="6">
      <t>モド</t>
    </rPh>
    <rPh sb="10" eb="12">
      <t>セッテイ</t>
    </rPh>
    <phoneticPr fontId="2"/>
  </si>
  <si>
    <t>入力シート金額に同じ（不明の場合は松江市シルバー人材センター料金から設定～15千円×２回=３０千円）</t>
    <rPh sb="0" eb="2">
      <t>ニュウリョク</t>
    </rPh>
    <rPh sb="5" eb="7">
      <t>キンガク</t>
    </rPh>
    <rPh sb="8" eb="9">
      <t>オナ</t>
    </rPh>
    <rPh sb="11" eb="13">
      <t>フメイ</t>
    </rPh>
    <rPh sb="14" eb="16">
      <t>バアイ</t>
    </rPh>
    <rPh sb="17" eb="19">
      <t>マツエ</t>
    </rPh>
    <rPh sb="19" eb="20">
      <t>シ</t>
    </rPh>
    <rPh sb="24" eb="26">
      <t>ジンザイ</t>
    </rPh>
    <rPh sb="34" eb="36">
      <t>セッテイ</t>
    </rPh>
    <phoneticPr fontId="2"/>
  </si>
  <si>
    <t>入力シート金額に同じ（不明の場合は基本料金相当額を設定）</t>
    <rPh sb="11" eb="13">
      <t>フメイ</t>
    </rPh>
    <rPh sb="14" eb="16">
      <t>バアイ</t>
    </rPh>
    <rPh sb="17" eb="19">
      <t>キホン</t>
    </rPh>
    <rPh sb="19" eb="21">
      <t>リョウキン</t>
    </rPh>
    <rPh sb="21" eb="23">
      <t>ソウトウ</t>
    </rPh>
    <rPh sb="23" eb="24">
      <t>ガク</t>
    </rPh>
    <rPh sb="25" eb="27">
      <t>セッテイ</t>
    </rPh>
    <phoneticPr fontId="2"/>
  </si>
  <si>
    <t>入力シート金額に同じ（不明の場合は松江市シルバー人材センター料金から設定～15千円×３回=４５千円）</t>
    <rPh sb="11" eb="13">
      <t>フメイ</t>
    </rPh>
    <rPh sb="14" eb="16">
      <t>バアイ</t>
    </rPh>
    <rPh sb="17" eb="19">
      <t>マツエ</t>
    </rPh>
    <rPh sb="19" eb="20">
      <t>シ</t>
    </rPh>
    <rPh sb="24" eb="26">
      <t>ジンザイ</t>
    </rPh>
    <rPh sb="30" eb="32">
      <t>リョウキン</t>
    </rPh>
    <rPh sb="34" eb="36">
      <t>セッテイ</t>
    </rPh>
    <phoneticPr fontId="2"/>
  </si>
  <si>
    <t>入力シート金額に同じ（不明の場合は保険金を１千万円・割引率無し（木造、新耐震基準以前）で設定～１１千円）</t>
    <rPh sb="11" eb="13">
      <t>フメイ</t>
    </rPh>
    <rPh sb="14" eb="16">
      <t>バアイ</t>
    </rPh>
    <rPh sb="17" eb="20">
      <t>ホケンキン</t>
    </rPh>
    <rPh sb="22" eb="25">
      <t>センマンエン</t>
    </rPh>
    <rPh sb="32" eb="34">
      <t>モクゾウ</t>
    </rPh>
    <rPh sb="35" eb="36">
      <t>シン</t>
    </rPh>
    <rPh sb="36" eb="38">
      <t>タイシン</t>
    </rPh>
    <rPh sb="38" eb="40">
      <t>キジュン</t>
    </rPh>
    <rPh sb="40" eb="42">
      <t>イゼン</t>
    </rPh>
    <rPh sb="44" eb="46">
      <t>セッテイ</t>
    </rPh>
    <rPh sb="49" eb="51">
      <t>センエン</t>
    </rPh>
    <phoneticPr fontId="2"/>
  </si>
  <si>
    <t>入力シート納税額(土地)に同じ／倍率計算式～２００㎡超；（３Ａ／Ａ－100）、200㎡以下；Ａ×６、A；敷地面積</t>
    <rPh sb="0" eb="2">
      <t>ニュウリョク</t>
    </rPh>
    <rPh sb="5" eb="7">
      <t>ノウゼイ</t>
    </rPh>
    <rPh sb="7" eb="8">
      <t>ガク</t>
    </rPh>
    <rPh sb="16" eb="18">
      <t>バイリツ</t>
    </rPh>
    <rPh sb="18" eb="20">
      <t>ケイサン</t>
    </rPh>
    <rPh sb="20" eb="21">
      <t>シキ</t>
    </rPh>
    <rPh sb="52" eb="54">
      <t>シキチ</t>
    </rPh>
    <rPh sb="53" eb="55">
      <t>メンセキ</t>
    </rPh>
    <phoneticPr fontId="2"/>
  </si>
  <si>
    <t>入力シート納税額(土地)に同じ</t>
    <rPh sb="0" eb="2">
      <t>ニュウリョク</t>
    </rPh>
    <rPh sb="5" eb="6">
      <t>ノウ</t>
    </rPh>
    <rPh sb="6" eb="8">
      <t>ゼイガク</t>
    </rPh>
    <rPh sb="7" eb="8">
      <t>ガク</t>
    </rPh>
    <rPh sb="9" eb="11">
      <t>トチ</t>
    </rPh>
    <rPh sb="13" eb="14">
      <t>オナ</t>
    </rPh>
    <phoneticPr fontId="2"/>
  </si>
  <si>
    <t>入力シート納税額(建物)に同じ</t>
    <rPh sb="0" eb="2">
      <t>ニュウリョク</t>
    </rPh>
    <rPh sb="5" eb="7">
      <t>ノウゼイ</t>
    </rPh>
    <rPh sb="7" eb="8">
      <t>ガク</t>
    </rPh>
    <rPh sb="9" eb="11">
      <t>タテモノ</t>
    </rPh>
    <rPh sb="13" eb="14">
      <t>オナ</t>
    </rPh>
    <phoneticPr fontId="2"/>
  </si>
  <si>
    <t>物件名</t>
    <rPh sb="0" eb="2">
      <t>ブッケン</t>
    </rPh>
    <rPh sb="2" eb="3">
      <t>メイ</t>
    </rPh>
    <phoneticPr fontId="2"/>
  </si>
  <si>
    <r>
      <t xml:space="preserve">(1)現状継続
</t>
    </r>
    <r>
      <rPr>
        <b/>
        <sz val="14"/>
        <color theme="1"/>
        <rFont val="ＭＳ Ｐゴシック"/>
        <family val="3"/>
        <charset val="128"/>
        <scheme val="minor"/>
      </rPr>
      <t>（今の空き家を自己管理しながら持ち続けた場合）</t>
    </r>
    <rPh sb="3" eb="5">
      <t>ゲンジョウ</t>
    </rPh>
    <rPh sb="5" eb="7">
      <t>ケイゾク</t>
    </rPh>
    <rPh sb="9" eb="10">
      <t>イマ</t>
    </rPh>
    <rPh sb="11" eb="12">
      <t>ア</t>
    </rPh>
    <rPh sb="13" eb="14">
      <t>ヤ</t>
    </rPh>
    <rPh sb="15" eb="17">
      <t>ジコ</t>
    </rPh>
    <rPh sb="17" eb="19">
      <t>カンリ</t>
    </rPh>
    <rPh sb="23" eb="24">
      <t>モ</t>
    </rPh>
    <rPh sb="25" eb="26">
      <t>ツヅ</t>
    </rPh>
    <rPh sb="28" eb="30">
      <t>バアイ</t>
    </rPh>
    <phoneticPr fontId="2"/>
  </si>
  <si>
    <t>(2)6年後に現況のまま賃貸し続けた場合</t>
    <rPh sb="4" eb="6">
      <t>ネンゴ</t>
    </rPh>
    <rPh sb="7" eb="9">
      <t>ゲンキョウ</t>
    </rPh>
    <rPh sb="12" eb="14">
      <t>チンタイ</t>
    </rPh>
    <rPh sb="15" eb="16">
      <t>ツヅ</t>
    </rPh>
    <rPh sb="18" eb="20">
      <t>バアイ</t>
    </rPh>
    <phoneticPr fontId="2"/>
  </si>
  <si>
    <t>(3)６年後に現況のまま売却した場合</t>
    <rPh sb="4" eb="6">
      <t>ネンゴ</t>
    </rPh>
    <rPh sb="12" eb="14">
      <t>バイキャク</t>
    </rPh>
    <phoneticPr fontId="2"/>
  </si>
  <si>
    <t>③活用手法</t>
    <rPh sb="1" eb="3">
      <t>カツヨウ</t>
    </rPh>
    <rPh sb="3" eb="5">
      <t>シュホウ</t>
    </rPh>
    <phoneticPr fontId="2"/>
  </si>
  <si>
    <t>　適正管理年齢の設定</t>
    <rPh sb="1" eb="3">
      <t>テキセイ</t>
    </rPh>
    <rPh sb="3" eb="5">
      <t>カンリ</t>
    </rPh>
    <rPh sb="5" eb="7">
      <t>ネンレイ</t>
    </rPh>
    <rPh sb="8" eb="10">
      <t>セッテイ</t>
    </rPh>
    <phoneticPr fontId="2"/>
  </si>
  <si>
    <t>(1)現状継続</t>
    <rPh sb="3" eb="5">
      <t>ゲンジョウ</t>
    </rPh>
    <rPh sb="5" eb="7">
      <t>ケイゾク</t>
    </rPh>
    <phoneticPr fontId="2"/>
  </si>
  <si>
    <t>(2)6年後に現況のまま賃貸</t>
    <rPh sb="4" eb="6">
      <t>ネンゴ</t>
    </rPh>
    <rPh sb="7" eb="9">
      <t>ゲンキョウ</t>
    </rPh>
    <rPh sb="12" eb="14">
      <t>チンタイ</t>
    </rPh>
    <phoneticPr fontId="2"/>
  </si>
  <si>
    <t>(3)６年後に現況のまま売却</t>
    <rPh sb="4" eb="6">
      <t>ネンゴ</t>
    </rPh>
    <rPh sb="7" eb="9">
      <t>ゲンキョウ</t>
    </rPh>
    <rPh sb="12" eb="14">
      <t>バイキャク</t>
    </rPh>
    <phoneticPr fontId="2"/>
  </si>
  <si>
    <t>⑤希望する改修内容及び仕上げ</t>
    <rPh sb="1" eb="3">
      <t>キボウ</t>
    </rPh>
    <rPh sb="5" eb="7">
      <t>カイシュウ</t>
    </rPh>
    <rPh sb="7" eb="9">
      <t>ナイヨウ</t>
    </rPh>
    <rPh sb="9" eb="10">
      <t>オヨ</t>
    </rPh>
    <rPh sb="11" eb="13">
      <t>シア</t>
    </rPh>
    <phoneticPr fontId="2"/>
  </si>
  <si>
    <t>空き家シミュレーション入力シート</t>
    <rPh sb="0" eb="1">
      <t>ア</t>
    </rPh>
    <rPh sb="2" eb="3">
      <t>ヤ</t>
    </rPh>
    <phoneticPr fontId="2"/>
  </si>
  <si>
    <t>空き家所有者等に関する情報を入力してください(オレンジセルはドロップダウンリストから選択)</t>
    <rPh sb="0" eb="1">
      <t>ア</t>
    </rPh>
    <rPh sb="2" eb="3">
      <t>ヤ</t>
    </rPh>
    <rPh sb="3" eb="6">
      <t>ショユウシャ</t>
    </rPh>
    <rPh sb="6" eb="7">
      <t>トウ</t>
    </rPh>
    <rPh sb="8" eb="9">
      <t>カン</t>
    </rPh>
    <rPh sb="11" eb="13">
      <t>ジョウホウ</t>
    </rPh>
    <rPh sb="14" eb="16">
      <t>ニュウリョク</t>
    </rPh>
    <rPh sb="42" eb="44">
      <t>センタク</t>
    </rPh>
    <phoneticPr fontId="2"/>
  </si>
  <si>
    <t>空き家の物件及び管理に関する情報を入力してください(オレンジセルはドロップダウンリストから選択)</t>
    <rPh sb="0" eb="1">
      <t>ア</t>
    </rPh>
    <rPh sb="2" eb="3">
      <t>ヤ</t>
    </rPh>
    <rPh sb="4" eb="6">
      <t>ブッケン</t>
    </rPh>
    <rPh sb="6" eb="7">
      <t>オヨ</t>
    </rPh>
    <rPh sb="8" eb="10">
      <t>カンリ</t>
    </rPh>
    <rPh sb="11" eb="12">
      <t>カン</t>
    </rPh>
    <rPh sb="14" eb="16">
      <t>ジョウホウ</t>
    </rPh>
    <rPh sb="17" eb="19">
      <t>ニュウリョク</t>
    </rPh>
    <rPh sb="45" eb="47">
      <t>センタク</t>
    </rPh>
    <phoneticPr fontId="2"/>
  </si>
  <si>
    <t>現況売却価格(千円）</t>
    <rPh sb="0" eb="2">
      <t>ゲンキョウ</t>
    </rPh>
    <rPh sb="2" eb="4">
      <t>バイキャク</t>
    </rPh>
    <rPh sb="4" eb="6">
      <t>カカク</t>
    </rPh>
    <rPh sb="7" eb="9">
      <t>センエン</t>
    </rPh>
    <phoneticPr fontId="2"/>
  </si>
  <si>
    <t>活用手法３ケースは固定されています(ここは入力できません)</t>
    <rPh sb="0" eb="2">
      <t>カツヨウ</t>
    </rPh>
    <rPh sb="2" eb="4">
      <t>シュホウ</t>
    </rPh>
    <rPh sb="9" eb="11">
      <t>コテイ</t>
    </rPh>
    <rPh sb="21" eb="23">
      <t>ニュウリョク</t>
    </rPh>
    <phoneticPr fontId="2"/>
  </si>
  <si>
    <t>④希望する売却価格又は賃貸料　</t>
    <rPh sb="1" eb="3">
      <t>キボウ</t>
    </rPh>
    <rPh sb="5" eb="7">
      <t>バイキャク</t>
    </rPh>
    <rPh sb="7" eb="9">
      <t>カカク</t>
    </rPh>
    <rPh sb="9" eb="10">
      <t>マタ</t>
    </rPh>
    <rPh sb="11" eb="14">
      <t>チンタイリョウ</t>
    </rPh>
    <phoneticPr fontId="2"/>
  </si>
  <si>
    <t>現況で売却または賃貸する場合の希望価格を入力してください。</t>
    <rPh sb="0" eb="2">
      <t>ゲンキョウ</t>
    </rPh>
    <rPh sb="3" eb="5">
      <t>バイキャク</t>
    </rPh>
    <rPh sb="8" eb="10">
      <t>チンタイ</t>
    </rPh>
    <rPh sb="12" eb="14">
      <t>バアイ</t>
    </rPh>
    <rPh sb="15" eb="17">
      <t>キボウ</t>
    </rPh>
    <rPh sb="17" eb="19">
      <t>カカク</t>
    </rPh>
    <rPh sb="20" eb="22">
      <t>ニュウリョク</t>
    </rPh>
    <phoneticPr fontId="2"/>
  </si>
  <si>
    <t>※赤字項目の情報は必ず入力してください</t>
    <rPh sb="1" eb="3">
      <t>アカジ</t>
    </rPh>
    <rPh sb="3" eb="5">
      <t>コウモク</t>
    </rPh>
    <rPh sb="6" eb="8">
      <t>ジョウホウ</t>
    </rPh>
    <rPh sb="9" eb="10">
      <t>カナラ</t>
    </rPh>
    <rPh sb="11" eb="13">
      <t>ニュウリョク</t>
    </rPh>
    <phoneticPr fontId="2"/>
  </si>
  <si>
    <t>空き家シミュレーション結果シート</t>
    <rPh sb="0" eb="1">
      <t>ア</t>
    </rPh>
    <rPh sb="2" eb="3">
      <t>ヤ</t>
    </rPh>
    <rPh sb="11" eb="13">
      <t>ケッカ</t>
    </rPh>
    <phoneticPr fontId="2"/>
  </si>
  <si>
    <t>空き家所有者等意思決定支援ソフト（簡易版）の利用説明書</t>
    <phoneticPr fontId="2"/>
  </si>
  <si>
    <t>１．空き家シミュレーション入力シート　　</t>
    <phoneticPr fontId="2"/>
  </si>
  <si>
    <t>①所有者情報</t>
  </si>
  <si>
    <t>②敷地・建物情報</t>
  </si>
  <si>
    <t>③活用手法</t>
  </si>
  <si>
    <r>
      <t>現況売買価格(※)</t>
    </r>
    <r>
      <rPr>
        <sz val="10.5"/>
        <color theme="1"/>
        <rFont val="ＭＳ ゴシック"/>
        <family val="3"/>
        <charset val="128"/>
      </rPr>
      <t>、</t>
    </r>
    <r>
      <rPr>
        <b/>
        <sz val="10.5"/>
        <color rgb="FFFF0000"/>
        <rFont val="ＭＳ ゴシック"/>
        <family val="3"/>
        <charset val="128"/>
      </rPr>
      <t>現況賃貸価格(※)</t>
    </r>
    <r>
      <rPr>
        <sz val="10.5"/>
        <color theme="1"/>
        <rFont val="ＭＳ ゴシック"/>
        <family val="3"/>
        <charset val="128"/>
      </rPr>
      <t>、固定資産税土地評価額、固定資産税建物評価額</t>
    </r>
  </si>
  <si>
    <t>２．空き家シミュレーション結果シート</t>
    <phoneticPr fontId="2"/>
  </si>
  <si>
    <t>　下表の項目ごとに、コストシミュレーション結果が自動的に表示されます。
　データは標準的な数値を使用し複雑な計算や推計は略算法で処理していますので、結果は実態を正確に表わすものではありません。３ケースの相対的な比較を通して、各ケースのメリットとデメリットをご理解ください。</t>
    <phoneticPr fontId="2"/>
  </si>
  <si>
    <t>入力シートの主な情報を自動出力します。</t>
  </si>
  <si>
    <t>３ケースについて、今後２５年間の総コスト及び平均コストを自動的に計算します。現状のまま賃貸又は売却するケースでは、６年後に賃貸又は売却が行われるものとして計算します。</t>
  </si>
  <si>
    <t>④同上結果グラフ</t>
  </si>
  <si>
    <t>シミュレーション結果（収入支出及び収支差額）を費目別にグラフで分かりやすく表示します。</t>
  </si>
  <si>
    <t>３．シミュレーション結果の活用　　　</t>
    <phoneticPr fontId="2"/>
  </si>
  <si>
    <t>　シミュレーション結果は印刷できますので、ペーパー化して活用することができます。
　また、委託管理、土地活用、改修活用、解体など他の対策手法を検討したい場合には、「空き家総合相談窓口」において標準版ソフトを使用してシミュレーションすることができます。窓口にお問い合わせください。</t>
    <phoneticPr fontId="2"/>
  </si>
  <si>
    <r>
      <t>ここは入力することはできません。</t>
    </r>
    <r>
      <rPr>
        <sz val="10.5"/>
        <color theme="1"/>
        <rFont val="ＭＳ ゴシック"/>
        <family val="3"/>
        <charset val="128"/>
      </rPr>
      <t>空き家対策を比較検討する際に、違いが分かりやすい３ケースが予め指定されています。</t>
    </r>
    <rPh sb="3" eb="5">
      <t>ニュウリョク</t>
    </rPh>
    <phoneticPr fontId="2"/>
  </si>
  <si>
    <t>(1)現状継続</t>
    <phoneticPr fontId="2"/>
  </si>
  <si>
    <t>(2)6年後に賃貸</t>
    <rPh sb="4" eb="6">
      <t>ネンゴ</t>
    </rPh>
    <rPh sb="7" eb="9">
      <t>チンタイ</t>
    </rPh>
    <phoneticPr fontId="2"/>
  </si>
  <si>
    <t>(3)６年後に売却</t>
    <rPh sb="4" eb="6">
      <t>ネンゴ</t>
    </rPh>
    <rPh sb="7" eb="9">
      <t>バイキャク</t>
    </rPh>
    <phoneticPr fontId="2"/>
  </si>
  <si>
    <t>③シミュレーション
結果</t>
    <phoneticPr fontId="2"/>
  </si>
  <si>
    <t>④希望する売却価格
又は賃借料</t>
    <phoneticPr fontId="2"/>
  </si>
  <si>
    <t>現況賃貸価格／月(千円）</t>
    <rPh sb="0" eb="2">
      <t>ゲンキョウ</t>
    </rPh>
    <rPh sb="2" eb="4">
      <t>チンタイ</t>
    </rPh>
    <rPh sb="4" eb="6">
      <t>カカク</t>
    </rPh>
    <rPh sb="8" eb="9">
      <t>ツキ</t>
    </rPh>
    <rPh sb="10" eb="12">
      <t>センエン</t>
    </rPh>
    <phoneticPr fontId="2"/>
  </si>
  <si>
    <t>ケース</t>
    <phoneticPr fontId="2"/>
  </si>
  <si>
    <t>（註）１．シミュレーション結果は、一定条件をもとにシミュレーションしたものですので実態とは異なる場合があります。</t>
    <rPh sb="1" eb="2">
      <t>チュウ</t>
    </rPh>
    <rPh sb="13" eb="15">
      <t>ケッカ</t>
    </rPh>
    <rPh sb="17" eb="19">
      <t>イッテイ</t>
    </rPh>
    <rPh sb="19" eb="21">
      <t>ジョウケン</t>
    </rPh>
    <rPh sb="41" eb="43">
      <t>ジッタイ</t>
    </rPh>
    <rPh sb="45" eb="46">
      <t>コト</t>
    </rPh>
    <rPh sb="48" eb="50">
      <t>バアイ</t>
    </rPh>
    <phoneticPr fontId="2"/>
  </si>
  <si>
    <t>【入力見本】</t>
    <rPh sb="1" eb="3">
      <t>ニュウリョク</t>
    </rPh>
    <rPh sb="3" eb="5">
      <t>ミホン</t>
    </rPh>
    <phoneticPr fontId="2"/>
  </si>
  <si>
    <t>：ドロップダウンリストから選択</t>
    <rPh sb="13" eb="15">
      <t>センタク</t>
    </rPh>
    <phoneticPr fontId="2"/>
  </si>
  <si>
    <r>
      <t>　右図【入力見本】を参考にして、下表の項目ごとに、セルに情報を入力してください。
　下表の</t>
    </r>
    <r>
      <rPr>
        <b/>
        <sz val="11"/>
        <color rgb="FFFF0000"/>
        <rFont val="ＭＳ Ｐゴシック"/>
        <family val="3"/>
        <charset val="128"/>
        <scheme val="minor"/>
      </rPr>
      <t>赤書き事項(※)</t>
    </r>
    <r>
      <rPr>
        <sz val="11"/>
        <color theme="1"/>
        <rFont val="ＭＳ Ｐゴシック"/>
        <family val="2"/>
        <charset val="128"/>
        <scheme val="minor"/>
      </rPr>
      <t>は試算上の必須情報です。必須情報以外の項目はシミュレーションに必ずしも必要ではありませんが、今後の空き家を検討する上で重要な情報ですので記録して大切に保管してください。
　なお、オレンジ色のセルは、ドロップダウンリストから該当するものを選択してください。</t>
    </r>
    <rPh sb="1" eb="2">
      <t>ミギ</t>
    </rPh>
    <rPh sb="2" eb="3">
      <t>ズ</t>
    </rPh>
    <rPh sb="4" eb="6">
      <t>ニュウリョク</t>
    </rPh>
    <rPh sb="6" eb="8">
      <t>ミホン</t>
    </rPh>
    <rPh sb="10" eb="12">
      <t>サンコウ</t>
    </rPh>
    <rPh sb="28" eb="30">
      <t>ジョウホウ</t>
    </rPh>
    <rPh sb="45" eb="46">
      <t>アカ</t>
    </rPh>
    <rPh sb="54" eb="56">
      <t>シサン</t>
    </rPh>
    <rPh sb="56" eb="57">
      <t>ジョウ</t>
    </rPh>
    <rPh sb="65" eb="67">
      <t>ヒッス</t>
    </rPh>
    <rPh sb="67" eb="69">
      <t>ジョウホウ</t>
    </rPh>
    <phoneticPr fontId="2"/>
  </si>
  <si>
    <t>：入力必須</t>
    <rPh sb="1" eb="3">
      <t>ニュウリョク</t>
    </rPh>
    <rPh sb="3" eb="5">
      <t>ヒッス</t>
    </rPh>
    <phoneticPr fontId="2"/>
  </si>
  <si>
    <t>：数字または文字を入力</t>
    <rPh sb="1" eb="3">
      <t>スウジ</t>
    </rPh>
    <rPh sb="6" eb="8">
      <t>モジ</t>
    </rPh>
    <rPh sb="9" eb="11">
      <t>ニュウリョク</t>
    </rPh>
    <phoneticPr fontId="2"/>
  </si>
  <si>
    <r>
      <t>●　このシミュレーションソフトは、</t>
    </r>
    <r>
      <rPr>
        <b/>
        <sz val="12"/>
        <color rgb="FF0070C0"/>
        <rFont val="ＭＳ Ｐゴシック"/>
        <family val="3"/>
        <charset val="128"/>
        <scheme val="minor"/>
      </rPr>
      <t>“現状継続（自己利用・管理）”</t>
    </r>
    <r>
      <rPr>
        <sz val="12"/>
        <color theme="1"/>
        <rFont val="ＭＳ Ｐゴシック"/>
        <family val="3"/>
        <charset val="128"/>
        <scheme val="minor"/>
      </rPr>
      <t>、</t>
    </r>
    <r>
      <rPr>
        <b/>
        <sz val="12"/>
        <color rgb="FF0070C0"/>
        <rFont val="ＭＳ Ｐゴシック"/>
        <family val="3"/>
        <charset val="128"/>
        <scheme val="minor"/>
      </rPr>
      <t>“６年後に現況のまま賃貸”</t>
    </r>
    <r>
      <rPr>
        <sz val="12"/>
        <color theme="1"/>
        <rFont val="ＭＳ Ｐゴシック"/>
        <family val="3"/>
        <charset val="128"/>
        <scheme val="minor"/>
      </rPr>
      <t>及び
　</t>
    </r>
    <r>
      <rPr>
        <sz val="12"/>
        <color rgb="FF0070C0"/>
        <rFont val="ＭＳ Ｐゴシック"/>
        <family val="3"/>
        <charset val="128"/>
        <scheme val="minor"/>
      </rPr>
      <t>　</t>
    </r>
    <r>
      <rPr>
        <b/>
        <sz val="12"/>
        <color rgb="FF0070C0"/>
        <rFont val="ＭＳ Ｐゴシック"/>
        <family val="3"/>
        <charset val="128"/>
        <scheme val="minor"/>
      </rPr>
      <t>“６年後に現況のまま売却”</t>
    </r>
    <r>
      <rPr>
        <sz val="12"/>
        <color theme="1"/>
        <rFont val="ＭＳ Ｐゴシック"/>
        <family val="3"/>
        <charset val="128"/>
        <scheme val="minor"/>
      </rPr>
      <t>の３ケースについて、今後２５年間の総コストを試算します。
●　「空き家シミュレーション入力シート」に必要な情報を入力することにより、「空き家シミュレーション
　　結果シート」に結果が表示されます。</t>
    </r>
    <phoneticPr fontId="2"/>
  </si>
  <si>
    <t>コ    メ    ン     ト</t>
    <phoneticPr fontId="2"/>
  </si>
  <si>
    <t>ドロップダウンリスト／注釈</t>
    <rPh sb="11" eb="13">
      <t>チュウシャク</t>
    </rPh>
    <phoneticPr fontId="2"/>
  </si>
  <si>
    <t>(注)現在の庭木管理等の委託料</t>
    <rPh sb="3" eb="5">
      <t>ゲンザイ</t>
    </rPh>
    <rPh sb="6" eb="8">
      <t>ニワキ</t>
    </rPh>
    <rPh sb="8" eb="11">
      <t>カンリトウ</t>
    </rPh>
    <rPh sb="12" eb="15">
      <t>イタクリョウ</t>
    </rPh>
    <phoneticPr fontId="2"/>
  </si>
  <si>
    <t>(注)草取り・剪定等の委託料未計上分も加算</t>
    <rPh sb="1" eb="2">
      <t>チュウ</t>
    </rPh>
    <rPh sb="3" eb="5">
      <t>クサト</t>
    </rPh>
    <rPh sb="7" eb="9">
      <t>センテイ</t>
    </rPh>
    <rPh sb="9" eb="10">
      <t>トウ</t>
    </rPh>
    <rPh sb="11" eb="14">
      <t>イタクリョウ</t>
    </rPh>
    <rPh sb="14" eb="17">
      <t>ミケイジョウ</t>
    </rPh>
    <rPh sb="17" eb="18">
      <t>ブン</t>
    </rPh>
    <rPh sb="19" eb="21">
      <t>カサン</t>
    </rPh>
    <phoneticPr fontId="2"/>
  </si>
  <si>
    <r>
      <t>敷地の面積及び所有関係、駐車場台数、建物の構造階数・</t>
    </r>
    <r>
      <rPr>
        <b/>
        <sz val="10.5"/>
        <color rgb="FFFF0000"/>
        <rFont val="ＭＳ ゴシック"/>
        <family val="3"/>
        <charset val="128"/>
      </rPr>
      <t>延べ床面積(※)</t>
    </r>
    <r>
      <rPr>
        <sz val="10.5"/>
        <color theme="1"/>
        <rFont val="ＭＳ ゴシック"/>
        <family val="3"/>
        <charset val="128"/>
      </rPr>
      <t>・建築面積・建築時期・耐震性・水洗化・給湯設備・外壁屋根の劣化状況・</t>
    </r>
    <r>
      <rPr>
        <sz val="10.5"/>
        <rFont val="ＭＳ ゴシック"/>
        <family val="3"/>
        <charset val="128"/>
      </rPr>
      <t>維持管理費</t>
    </r>
    <r>
      <rPr>
        <sz val="10.5"/>
        <color theme="1"/>
        <rFont val="ＭＳ ゴシック"/>
        <family val="3"/>
        <charset val="128"/>
      </rPr>
      <t>・</t>
    </r>
    <r>
      <rPr>
        <b/>
        <sz val="10.5"/>
        <color rgb="FFFF0000"/>
        <rFont val="ＭＳ ゴシック"/>
        <family val="3"/>
        <charset val="128"/>
      </rPr>
      <t>光熱費等(※)</t>
    </r>
    <r>
      <rPr>
        <sz val="10.5"/>
        <color theme="1"/>
        <rFont val="ＭＳ ゴシック"/>
        <family val="3"/>
        <charset val="128"/>
      </rPr>
      <t>・</t>
    </r>
    <r>
      <rPr>
        <b/>
        <sz val="10.5"/>
        <color rgb="FFFF0000"/>
        <rFont val="ＭＳ ゴシック"/>
        <family val="3"/>
        <charset val="128"/>
      </rPr>
      <t>草取り剪定費(※)</t>
    </r>
    <r>
      <rPr>
        <sz val="10.5"/>
        <color theme="1"/>
        <rFont val="ＭＳ ゴシック"/>
        <family val="3"/>
        <charset val="128"/>
      </rPr>
      <t>・</t>
    </r>
    <r>
      <rPr>
        <b/>
        <sz val="10.5"/>
        <color rgb="FFFF0000"/>
        <rFont val="ＭＳ ゴシック"/>
        <family val="3"/>
        <charset val="128"/>
      </rPr>
      <t>保険料(※)</t>
    </r>
    <r>
      <rPr>
        <sz val="10.5"/>
        <color theme="1"/>
        <rFont val="ＭＳ ゴシック"/>
        <family val="3"/>
        <charset val="128"/>
      </rPr>
      <t>・</t>
    </r>
    <r>
      <rPr>
        <b/>
        <sz val="10.5"/>
        <color rgb="FFFF0000"/>
        <rFont val="ＭＳ ゴシック"/>
        <family val="3"/>
        <charset val="128"/>
      </rPr>
      <t>固定資産税納税額(※)</t>
    </r>
    <phoneticPr fontId="2"/>
  </si>
  <si>
    <r>
      <t>物件名、空き家の種別、物件の所在地、</t>
    </r>
    <r>
      <rPr>
        <b/>
        <sz val="10.5"/>
        <color rgb="FFFF0000"/>
        <rFont val="ＭＳ ゴシック"/>
        <family val="3"/>
        <charset val="128"/>
      </rPr>
      <t>所有者年齢(※)</t>
    </r>
    <r>
      <rPr>
        <sz val="10.5"/>
        <color theme="1"/>
        <rFont val="ＭＳ ゴシック"/>
        <family val="3"/>
        <charset val="128"/>
      </rPr>
      <t>、相続予定者の有無・居住地、管理者、管理依頼者の有無・居住地</t>
    </r>
    <phoneticPr fontId="2"/>
  </si>
  <si>
    <t>管理限界年齢を過ぎても管理委託しない場合は、周辺に悪影響を及ぼす恐れがあります。
また、所有限界年齢を過ぎても相続しない場合は、放置空き家となり周辺に重大な悪影響を及ぼす恐れがあります。</t>
    <phoneticPr fontId="2"/>
  </si>
  <si>
    <t>入力条件での賃貸の可能性は不明です。
詳しくは、専門家（宅地建物取引業者）に相談してください。</t>
    <rPh sb="0" eb="2">
      <t>ニュウリョク</t>
    </rPh>
    <rPh sb="2" eb="4">
      <t>ジョウケン</t>
    </rPh>
    <rPh sb="6" eb="8">
      <t>チンタイ</t>
    </rPh>
    <rPh sb="9" eb="12">
      <t>カノウセイ</t>
    </rPh>
    <rPh sb="13" eb="15">
      <t>フメイ</t>
    </rPh>
    <rPh sb="19" eb="20">
      <t>クワ</t>
    </rPh>
    <rPh sb="24" eb="27">
      <t>センモンカ</t>
    </rPh>
    <rPh sb="28" eb="30">
      <t>タクチ</t>
    </rPh>
    <rPh sb="30" eb="32">
      <t>タテモノ</t>
    </rPh>
    <rPh sb="32" eb="34">
      <t>トリヒキ</t>
    </rPh>
    <rPh sb="34" eb="36">
      <t>ギョウシャ</t>
    </rPh>
    <rPh sb="38" eb="40">
      <t>ソウダン</t>
    </rPh>
    <phoneticPr fontId="2"/>
  </si>
  <si>
    <t>入力条件での売買の可能性は不明です。
詳しくは、専門家（宅地建物取引業者）に相談してください。</t>
    <rPh sb="0" eb="2">
      <t>ニュウリョク</t>
    </rPh>
    <rPh sb="2" eb="4">
      <t>ジョウケン</t>
    </rPh>
    <rPh sb="6" eb="8">
      <t>バイバイ</t>
    </rPh>
    <rPh sb="9" eb="12">
      <t>カノウセイ</t>
    </rPh>
    <rPh sb="13" eb="15">
      <t>フメイ</t>
    </rPh>
    <rPh sb="19" eb="20">
      <t>クワ</t>
    </rPh>
    <rPh sb="24" eb="27">
      <t>センモンカ</t>
    </rPh>
    <rPh sb="28" eb="30">
      <t>タクチ</t>
    </rPh>
    <rPh sb="30" eb="32">
      <t>タテモノ</t>
    </rPh>
    <rPh sb="32" eb="34">
      <t>トリヒキ</t>
    </rPh>
    <rPh sb="34" eb="36">
      <t>ギョウシャ</t>
    </rPh>
    <rPh sb="38" eb="40">
      <t>ソウダン</t>
    </rPh>
    <phoneticPr fontId="2"/>
  </si>
  <si>
    <t>火災・地震保険（千円/年）</t>
    <rPh sb="0" eb="2">
      <t>カサイ</t>
    </rPh>
    <rPh sb="3" eb="5">
      <t>ジシン</t>
    </rPh>
    <rPh sb="5" eb="7">
      <t>ホケン</t>
    </rPh>
    <rPh sb="8" eb="9">
      <t>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</si>
</sst>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quot;"/>
    <numFmt numFmtId="177" formatCode="#,##0_ "/>
    <numFmt numFmtId="178" formatCode="#,##0;\-#,##0;&quot;-&quot;"/>
    <numFmt numFmtId="179" formatCode="0_ "/>
    <numFmt numFmtId="180" formatCode="#,##0_ &quot;㎡&quot;"/>
    <numFmt numFmtId="181" formatCode="#,##0_ &quot;百&quot;&quot;万&quot;&quot;円&quot;"/>
    <numFmt numFmtId="182" formatCode="General&quot;歳&quot;"/>
    <numFmt numFmtId="183" formatCode="General&quot;万&quot;&quot;円&quot;"/>
    <numFmt numFmtId="184" formatCode="General&quot;ヶ&quot;&quot;月&quot;"/>
    <numFmt numFmtId="185" formatCode="General&quot;回&quot;"/>
    <numFmt numFmtId="186" formatCode="#,##0.0;[Red]\-#,##0.0"/>
    <numFmt numFmtId="187" formatCode="0.000%"/>
    <numFmt numFmtId="188" formatCode="0.0%"/>
    <numFmt numFmtId="189" formatCode="#,##0_ &quot;千&quot;&quot;円&quot;"/>
    <numFmt numFmtId="190" formatCode="General&quot;年&quot;"/>
  </numFmts>
  <fonts count="9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8"/>
      <color theme="1"/>
      <name val="ＭＳ Ｐゴシック"/>
      <family val="2"/>
      <charset val="128"/>
      <scheme val="minor"/>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charset val="128"/>
      <scheme val="minor"/>
    </font>
    <font>
      <sz val="11"/>
      <color theme="1"/>
      <name val="HGP創英角ｺﾞｼｯｸUB"/>
      <family val="3"/>
      <charset val="128"/>
    </font>
    <font>
      <sz val="14"/>
      <color theme="1"/>
      <name val="HGP創英角ｺﾞｼｯｸUB"/>
      <family val="3"/>
      <charset val="128"/>
    </font>
    <font>
      <b/>
      <sz val="14"/>
      <color theme="1"/>
      <name val="ＭＳ Ｐゴシック"/>
      <family val="3"/>
      <charset val="128"/>
      <scheme val="minor"/>
    </font>
    <font>
      <sz val="10"/>
      <color theme="1"/>
      <name val="ＭＳ Ｐ明朝"/>
      <family val="1"/>
      <charset val="128"/>
    </font>
    <font>
      <sz val="16"/>
      <color theme="1"/>
      <name val="HGPｺﾞｼｯｸE"/>
      <family val="3"/>
      <charset val="128"/>
    </font>
    <font>
      <sz val="10"/>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0"/>
      <color rgb="FFFF0000"/>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8"/>
      <color theme="1"/>
      <name val="ＭＳ Ｐ明朝"/>
      <family val="1"/>
      <charset val="128"/>
    </font>
    <font>
      <sz val="1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0"/>
      <color rgb="FF000000"/>
      <name val="ＭＳ Ｐゴシック"/>
      <family val="3"/>
      <charset val="128"/>
    </font>
    <font>
      <sz val="10"/>
      <color rgb="FF000000"/>
      <name val="ＭＳ 明朝"/>
      <family val="1"/>
      <charset val="128"/>
    </font>
    <font>
      <sz val="14"/>
      <color theme="0"/>
      <name val="HGP創英角ｺﾞｼｯｸUB"/>
      <family val="3"/>
      <charset val="128"/>
    </font>
    <font>
      <sz val="10"/>
      <color rgb="FFFF0000"/>
      <name val="ＭＳ Ｐゴシック"/>
      <family val="3"/>
      <charset val="128"/>
      <scheme val="minor"/>
    </font>
    <font>
      <sz val="14"/>
      <color rgb="FFFF0000"/>
      <name val="HGP創英角ｺﾞｼｯｸUB"/>
      <family val="3"/>
      <charset val="128"/>
    </font>
    <font>
      <sz val="10"/>
      <color theme="1"/>
      <name val="ＭＳ Ｐゴシック"/>
      <family val="3"/>
      <charset val="128"/>
    </font>
    <font>
      <b/>
      <sz val="11"/>
      <name val="ＭＳ Ｐゴシック"/>
      <family val="3"/>
      <charset val="128"/>
    </font>
    <font>
      <b/>
      <sz val="11"/>
      <color theme="1"/>
      <name val="ＭＳ Ｐゴシック"/>
      <family val="3"/>
      <charset val="128"/>
      <scheme val="minor"/>
    </font>
    <font>
      <b/>
      <sz val="11"/>
      <name val="ＭＳ Ｐゴシック"/>
      <family val="3"/>
      <charset val="128"/>
      <scheme val="minor"/>
    </font>
    <font>
      <b/>
      <sz val="10"/>
      <color theme="1"/>
      <name val="ＭＳ Ｐゴシック"/>
      <family val="3"/>
      <charset val="128"/>
      <scheme val="minor"/>
    </font>
    <font>
      <b/>
      <sz val="14"/>
      <color theme="1"/>
      <name val="HGP創英角ｺﾞｼｯｸUB"/>
      <family val="3"/>
      <charset val="128"/>
    </font>
    <font>
      <sz val="10"/>
      <name val="ＭＳ Ｐゴシック"/>
      <family val="3"/>
      <charset val="128"/>
    </font>
    <font>
      <sz val="10"/>
      <name val="ＭＳ 明朝"/>
      <family val="1"/>
      <charset val="128"/>
    </font>
    <font>
      <b/>
      <sz val="12"/>
      <color theme="1"/>
      <name val="ＭＳ Ｐゴシック"/>
      <family val="3"/>
      <charset val="128"/>
      <scheme val="minor"/>
    </font>
    <font>
      <sz val="9"/>
      <color theme="1"/>
      <name val="ＭＳ Ｐゴシック"/>
      <family val="3"/>
      <charset val="128"/>
      <scheme val="minor"/>
    </font>
    <font>
      <b/>
      <sz val="10"/>
      <color rgb="FF000000"/>
      <name val="ＭＳ Ｐゴシック"/>
      <family val="3"/>
      <charset val="128"/>
    </font>
    <font>
      <b/>
      <sz val="10"/>
      <name val="ＭＳ Ｐゴシック"/>
      <family val="3"/>
      <charset val="128"/>
    </font>
    <font>
      <sz val="18"/>
      <color theme="1"/>
      <name val="ＭＳ Ｐゴシック"/>
      <family val="3"/>
      <charset val="128"/>
      <scheme val="minor"/>
    </font>
    <font>
      <sz val="11"/>
      <color theme="1"/>
      <name val="ＭＳ Ｐゴシック"/>
      <family val="3"/>
      <charset val="128"/>
    </font>
    <font>
      <sz val="16"/>
      <color theme="1"/>
      <name val="ＭＳ Ｐゴシック"/>
      <family val="3"/>
      <charset val="128"/>
    </font>
    <font>
      <sz val="11"/>
      <color theme="0"/>
      <name val="ＭＳ Ｐゴシック"/>
      <family val="2"/>
      <charset val="128"/>
      <scheme val="minor"/>
    </font>
    <font>
      <sz val="10"/>
      <color theme="0"/>
      <name val="ＭＳ Ｐゴシック"/>
      <family val="2"/>
      <charset val="128"/>
      <scheme val="minor"/>
    </font>
    <font>
      <sz val="10"/>
      <color theme="1"/>
      <name val="ＭＳ 明朝"/>
      <family val="1"/>
      <charset val="128"/>
    </font>
    <font>
      <sz val="10"/>
      <name val="ＭＳ Ｐ明朝"/>
      <family val="1"/>
      <charset val="128"/>
    </font>
    <font>
      <sz val="8"/>
      <name val="ＭＳ Ｐ明朝"/>
      <family val="1"/>
      <charset val="128"/>
    </font>
    <font>
      <sz val="11"/>
      <name val="ＭＳ Ｐ明朝"/>
      <family val="1"/>
      <charset val="128"/>
    </font>
    <font>
      <sz val="11"/>
      <color theme="1"/>
      <name val="ＭＳ Ｐ明朝"/>
      <family val="1"/>
      <charset val="128"/>
    </font>
    <font>
      <b/>
      <sz val="16"/>
      <color theme="1"/>
      <name val="ＭＳ Ｐゴシック"/>
      <family val="3"/>
      <charset val="128"/>
      <scheme val="minor"/>
    </font>
    <font>
      <sz val="14"/>
      <color theme="0" tint="-4.9989318521683403E-2"/>
      <name val="HGP創英角ｺﾞｼｯｸUB"/>
      <family val="3"/>
      <charset val="128"/>
    </font>
    <font>
      <sz val="12"/>
      <color theme="1"/>
      <name val="HGP創英角ｺﾞｼｯｸUB"/>
      <family val="3"/>
      <charset val="128"/>
    </font>
    <font>
      <sz val="11"/>
      <color rgb="FF0070C0"/>
      <name val="HGP創英角ｺﾞｼｯｸUB"/>
      <family val="3"/>
      <charset val="128"/>
    </font>
    <font>
      <sz val="11"/>
      <color rgb="FFFF0000"/>
      <name val="ＭＳ Ｐゴシック"/>
      <family val="3"/>
      <charset val="128"/>
      <scheme val="minor"/>
    </font>
    <font>
      <sz val="10.5"/>
      <color theme="1"/>
      <name val="ＭＳ ゴシック"/>
      <family val="3"/>
      <charset val="128"/>
    </font>
    <font>
      <b/>
      <sz val="10.5"/>
      <color rgb="FFFF0000"/>
      <name val="ＭＳ ゴシック"/>
      <family val="3"/>
      <charset val="128"/>
    </font>
    <font>
      <u/>
      <sz val="10.5"/>
      <color theme="1"/>
      <name val="ＭＳ ゴシック"/>
      <family val="3"/>
      <charset val="128"/>
    </font>
    <font>
      <sz val="16"/>
      <color theme="1"/>
      <name val="HGS創英角ｺﾞｼｯｸUB"/>
      <family val="3"/>
      <charset val="128"/>
    </font>
    <font>
      <sz val="12"/>
      <color theme="0"/>
      <name val="HGP創英角ｺﾞｼｯｸUB"/>
      <family val="3"/>
      <charset val="128"/>
    </font>
    <font>
      <b/>
      <sz val="11"/>
      <color rgb="FFFF0000"/>
      <name val="ＭＳ Ｐゴシック"/>
      <family val="3"/>
      <charset val="128"/>
      <scheme val="minor"/>
    </font>
    <font>
      <sz val="12"/>
      <color theme="0"/>
      <name val="HGS創英角ｺﾞｼｯｸUB"/>
      <family val="3"/>
      <charset val="128"/>
    </font>
    <font>
      <b/>
      <sz val="12"/>
      <color rgb="FF0070C0"/>
      <name val="ＭＳ Ｐゴシック"/>
      <family val="3"/>
      <charset val="128"/>
      <scheme val="minor"/>
    </font>
    <font>
      <sz val="12"/>
      <color rgb="FF0070C0"/>
      <name val="ＭＳ Ｐゴシック"/>
      <family val="3"/>
      <charset val="128"/>
      <scheme val="minor"/>
    </font>
    <font>
      <sz val="36"/>
      <color theme="0" tint="-4.9989318521683403E-2"/>
      <name val="HGP創英角ｺﾞｼｯｸUB"/>
      <family val="3"/>
      <charset val="128"/>
    </font>
    <font>
      <sz val="22"/>
      <color theme="1"/>
      <name val="ＭＳ Ｐゴシック"/>
      <family val="3"/>
      <charset val="128"/>
      <scheme val="minor"/>
    </font>
    <font>
      <sz val="22"/>
      <color theme="1"/>
      <name val="ＭＳ Ｐゴシック"/>
      <family val="2"/>
      <charset val="128"/>
      <scheme val="minor"/>
    </font>
    <font>
      <sz val="10.5"/>
      <name val="ＭＳ ゴシック"/>
      <family val="3"/>
      <charset val="128"/>
    </font>
  </fonts>
  <fills count="4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rgb="FFFF99FF"/>
        <bgColor indexed="64"/>
      </patternFill>
    </fill>
    <fill>
      <patternFill patternType="solid">
        <fgColor rgb="FF00B0F0"/>
        <bgColor indexed="64"/>
      </patternFill>
    </fill>
    <fill>
      <patternFill patternType="solid">
        <fgColor rgb="FF9999FF"/>
        <bgColor indexed="64"/>
      </patternFill>
    </fill>
    <fill>
      <patternFill patternType="solid">
        <fgColor rgb="FF00B050"/>
        <bgColor indexed="64"/>
      </patternFill>
    </fill>
    <fill>
      <patternFill patternType="solid">
        <fgColor theme="0" tint="-0.249977111117893"/>
        <bgColor indexed="64"/>
      </patternFill>
    </fill>
    <fill>
      <patternFill patternType="solid">
        <fgColor theme="5"/>
        <bgColor indexed="64"/>
      </patternFill>
    </fill>
    <fill>
      <patternFill patternType="solid">
        <fgColor rgb="FFD9D9D9"/>
        <bgColor indexed="64"/>
      </patternFill>
    </fill>
    <fill>
      <patternFill patternType="solid">
        <fgColor theme="8" tint="0.39994506668294322"/>
        <bgColor indexed="64"/>
      </patternFill>
    </fill>
    <fill>
      <patternFill patternType="solid">
        <fgColor theme="5" tint="0.59996337778862885"/>
        <bgColor indexed="64"/>
      </patternFill>
    </fill>
    <fill>
      <patternFill patternType="solid">
        <fgColor theme="9" tint="0.59996337778862885"/>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0.499984740745262"/>
        <bgColor indexed="64"/>
      </patternFill>
    </fill>
  </fills>
  <borders count="2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indexed="64"/>
      </right>
      <top style="thin">
        <color auto="1"/>
      </top>
      <bottom/>
      <diagonal/>
    </border>
    <border>
      <left/>
      <right/>
      <top style="thin">
        <color auto="1"/>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indexed="64"/>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auto="1"/>
      </left>
      <right style="thin">
        <color indexed="64"/>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auto="1"/>
      </left>
      <right/>
      <top style="thin">
        <color auto="1"/>
      </top>
      <bottom style="medium">
        <color indexed="64"/>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indexed="64"/>
      </right>
      <top style="thin">
        <color auto="1"/>
      </top>
      <bottom style="medium">
        <color indexed="64"/>
      </bottom>
      <diagonal/>
    </border>
    <border>
      <left style="thin">
        <color auto="1"/>
      </left>
      <right style="medium">
        <color auto="1"/>
      </right>
      <top style="thin">
        <color auto="1"/>
      </top>
      <bottom style="medium">
        <color indexed="64"/>
      </bottom>
      <diagonal/>
    </border>
    <border>
      <left style="medium">
        <color auto="1"/>
      </left>
      <right style="thin">
        <color indexed="64"/>
      </right>
      <top style="thin">
        <color auto="1"/>
      </top>
      <bottom style="medium">
        <color indexed="64"/>
      </bottom>
      <diagonal/>
    </border>
    <border>
      <left style="thin">
        <color auto="1"/>
      </left>
      <right/>
      <top style="thin">
        <color auto="1"/>
      </top>
      <bottom style="medium">
        <color indexed="64"/>
      </bottom>
      <diagonal/>
    </border>
    <border>
      <left style="medium">
        <color auto="1"/>
      </left>
      <right/>
      <top style="thin">
        <color auto="1"/>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auto="1"/>
      </top>
      <bottom style="thin">
        <color indexed="64"/>
      </bottom>
      <diagonal/>
    </border>
    <border>
      <left/>
      <right style="medium">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style="thin">
        <color indexed="64"/>
      </right>
      <top style="thin">
        <color auto="1"/>
      </top>
      <bottom style="thin">
        <color auto="1"/>
      </bottom>
      <diagonal/>
    </border>
    <border>
      <left/>
      <right style="thin">
        <color indexed="64"/>
      </right>
      <top style="thin">
        <color auto="1"/>
      </top>
      <bottom style="medium">
        <color indexed="64"/>
      </bottom>
      <diagonal/>
    </border>
    <border>
      <left style="medium">
        <color auto="1"/>
      </left>
      <right style="thin">
        <color indexed="64"/>
      </right>
      <top style="thin">
        <color auto="1"/>
      </top>
      <bottom/>
      <diagonal/>
    </border>
    <border>
      <left style="medium">
        <color indexed="64"/>
      </left>
      <right style="thin">
        <color indexed="64"/>
      </right>
      <top style="thin">
        <color indexed="64"/>
      </top>
      <bottom style="thin">
        <color indexed="64"/>
      </bottom>
      <diagonal/>
    </border>
    <border>
      <left/>
      <right style="thin">
        <color indexed="64"/>
      </right>
      <top style="thin">
        <color auto="1"/>
      </top>
      <bottom/>
      <diagonal/>
    </border>
    <border>
      <left style="medium">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auto="1"/>
      </bottom>
      <diagonal/>
    </border>
    <border>
      <left style="medium">
        <color auto="1"/>
      </left>
      <right/>
      <top style="thin">
        <color auto="1"/>
      </top>
      <bottom style="thin">
        <color auto="1"/>
      </bottom>
      <diagonal/>
    </border>
    <border>
      <left style="thin">
        <color auto="1"/>
      </left>
      <right style="double">
        <color auto="1"/>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hair">
        <color indexed="64"/>
      </left>
      <right style="hair">
        <color indexed="64"/>
      </right>
      <top style="thin">
        <color auto="1"/>
      </top>
      <bottom style="thin">
        <color indexed="64"/>
      </bottom>
      <diagonal/>
    </border>
    <border>
      <left style="hair">
        <color indexed="64"/>
      </left>
      <right style="thin">
        <color indexed="64"/>
      </right>
      <top style="thin">
        <color auto="1"/>
      </top>
      <bottom style="thin">
        <color indexed="64"/>
      </bottom>
      <diagonal/>
    </border>
    <border>
      <left style="hair">
        <color indexed="64"/>
      </left>
      <right/>
      <top style="thin">
        <color auto="1"/>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right/>
      <top style="thin">
        <color auto="1"/>
      </top>
      <bottom style="thin">
        <color auto="1"/>
      </bottom>
      <diagonal/>
    </border>
    <border>
      <left/>
      <right/>
      <top style="thin">
        <color auto="1"/>
      </top>
      <bottom/>
      <diagonal/>
    </border>
    <border>
      <left/>
      <right style="hair">
        <color indexed="64"/>
      </right>
      <top style="thin">
        <color indexed="64"/>
      </top>
      <bottom style="thin">
        <color indexed="64"/>
      </bottom>
      <diagonal/>
    </border>
    <border>
      <left/>
      <right style="thin">
        <color auto="1"/>
      </right>
      <top style="thin">
        <color auto="1"/>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thin">
        <color auto="1"/>
      </top>
      <bottom style="thin">
        <color indexed="64"/>
      </bottom>
      <diagonal/>
    </border>
    <border>
      <left style="hair">
        <color indexed="64"/>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hair">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style="thin">
        <color indexed="64"/>
      </top>
      <bottom style="thin">
        <color indexed="64"/>
      </bottom>
      <diagonal/>
    </border>
    <border>
      <left style="medium">
        <color auto="1"/>
      </left>
      <right/>
      <top style="thin">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indexed="64"/>
      </right>
      <top style="thin">
        <color auto="1"/>
      </top>
      <bottom/>
      <diagonal/>
    </border>
    <border>
      <left/>
      <right style="medium">
        <color auto="1"/>
      </right>
      <top/>
      <bottom/>
      <diagonal/>
    </border>
    <border>
      <left style="thin">
        <color auto="1"/>
      </left>
      <right style="medium">
        <color auto="1"/>
      </right>
      <top style="thin">
        <color auto="1"/>
      </top>
      <bottom/>
      <diagonal/>
    </border>
    <border>
      <left style="medium">
        <color auto="1"/>
      </left>
      <right style="thin">
        <color indexed="64"/>
      </right>
      <top style="thin">
        <color auto="1"/>
      </top>
      <bottom/>
      <diagonal/>
    </border>
    <border>
      <left style="thin">
        <color auto="1"/>
      </left>
      <right style="double">
        <color auto="1"/>
      </right>
      <top style="thin">
        <color auto="1"/>
      </top>
      <bottom style="thin">
        <color auto="1"/>
      </bottom>
      <diagonal/>
    </border>
    <border>
      <left style="thin">
        <color auto="1"/>
      </left>
      <right style="thin">
        <color indexed="64"/>
      </right>
      <top style="thin">
        <color auto="1"/>
      </top>
      <bottom style="dotted">
        <color auto="1"/>
      </bottom>
      <diagonal/>
    </border>
  </borders>
  <cellStyleXfs count="63">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178" fontId="8" fillId="0" borderId="0" applyFill="0" applyBorder="0" applyAlignment="0"/>
    <xf numFmtId="0" fontId="9" fillId="0" borderId="0">
      <alignment horizontal="left"/>
    </xf>
    <xf numFmtId="0" fontId="10" fillId="0" borderId="14" applyNumberFormat="0" applyAlignment="0" applyProtection="0">
      <alignment horizontal="left" vertical="center"/>
    </xf>
    <xf numFmtId="0" fontId="10" fillId="0" borderId="11">
      <alignment horizontal="left" vertical="center"/>
    </xf>
    <xf numFmtId="0" fontId="11" fillId="0" borderId="0"/>
    <xf numFmtId="4" fontId="9" fillId="0" borderId="0">
      <alignment horizontal="right"/>
    </xf>
    <xf numFmtId="4" fontId="12" fillId="0" borderId="0">
      <alignment horizontal="right"/>
    </xf>
    <xf numFmtId="0" fontId="13" fillId="0" borderId="0">
      <alignment horizontal="left"/>
    </xf>
    <xf numFmtId="0" fontId="14" fillId="0" borderId="0">
      <alignment horizontal="center"/>
    </xf>
    <xf numFmtId="38" fontId="7" fillId="0" borderId="0" applyFont="0" applyFill="0" applyBorder="0" applyAlignment="0" applyProtection="0">
      <alignment vertical="center"/>
    </xf>
    <xf numFmtId="0" fontId="15"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15" applyNumberFormat="0" applyAlignment="0" applyProtection="0">
      <alignment vertical="center"/>
    </xf>
    <xf numFmtId="0" fontId="20" fillId="23" borderId="0" applyNumberFormat="0" applyBorder="0" applyAlignment="0" applyProtection="0">
      <alignment vertical="center"/>
    </xf>
    <xf numFmtId="0" fontId="7" fillId="24" borderId="16" applyNumberFormat="0" applyFont="0" applyAlignment="0" applyProtection="0">
      <alignment vertical="center"/>
    </xf>
    <xf numFmtId="0" fontId="21" fillId="0" borderId="17" applyNumberFormat="0" applyFill="0" applyAlignment="0" applyProtection="0">
      <alignment vertical="center"/>
    </xf>
    <xf numFmtId="0" fontId="22" fillId="5" borderId="0" applyNumberFormat="0" applyBorder="0" applyAlignment="0" applyProtection="0">
      <alignment vertical="center"/>
    </xf>
    <xf numFmtId="0" fontId="23" fillId="25" borderId="18" applyNumberFormat="0" applyAlignment="0" applyProtection="0">
      <alignment vertical="center"/>
    </xf>
    <xf numFmtId="0" fontId="24" fillId="0" borderId="0" applyNumberFormat="0" applyFill="0" applyBorder="0" applyAlignment="0" applyProtection="0">
      <alignment vertical="center"/>
    </xf>
    <xf numFmtId="38" fontId="15" fillId="0" borderId="0" applyFont="0" applyFill="0" applyBorder="0" applyAlignment="0" applyProtection="0"/>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7" fillId="0" borderId="0" applyNumberFormat="0" applyFill="0" applyBorder="0" applyAlignment="0" applyProtection="0">
      <alignment vertical="center"/>
    </xf>
    <xf numFmtId="0" fontId="28" fillId="0" borderId="22" applyNumberFormat="0" applyFill="0" applyAlignment="0" applyProtection="0">
      <alignment vertical="center"/>
    </xf>
    <xf numFmtId="0" fontId="29" fillId="25" borderId="23" applyNumberFormat="0" applyAlignment="0" applyProtection="0">
      <alignment vertical="center"/>
    </xf>
    <xf numFmtId="0" fontId="30" fillId="0" borderId="0" applyNumberFormat="0" applyFill="0" applyBorder="0" applyAlignment="0" applyProtection="0">
      <alignment vertical="center"/>
    </xf>
    <xf numFmtId="0" fontId="31" fillId="9" borderId="18" applyNumberFormat="0" applyAlignment="0" applyProtection="0">
      <alignment vertical="center"/>
    </xf>
    <xf numFmtId="0" fontId="32" fillId="6" borderId="0" applyNumberFormat="0" applyBorder="0" applyAlignment="0" applyProtection="0">
      <alignment vertical="center"/>
    </xf>
    <xf numFmtId="9" fontId="1" fillId="0" borderId="0" applyFont="0" applyFill="0" applyBorder="0" applyAlignment="0" applyProtection="0">
      <alignment vertical="center"/>
    </xf>
    <xf numFmtId="0" fontId="10" fillId="0" borderId="215">
      <alignment horizontal="left" vertical="center"/>
    </xf>
    <xf numFmtId="0" fontId="7" fillId="24" borderId="217" applyNumberFormat="0" applyFont="0" applyAlignment="0" applyProtection="0">
      <alignment vertical="center"/>
    </xf>
    <xf numFmtId="0" fontId="23" fillId="25" borderId="218" applyNumberFormat="0" applyAlignment="0" applyProtection="0">
      <alignment vertical="center"/>
    </xf>
    <xf numFmtId="0" fontId="28" fillId="0" borderId="219" applyNumberFormat="0" applyFill="0" applyAlignment="0" applyProtection="0">
      <alignment vertical="center"/>
    </xf>
    <xf numFmtId="0" fontId="29" fillId="25" borderId="220" applyNumberFormat="0" applyAlignment="0" applyProtection="0">
      <alignment vertical="center"/>
    </xf>
    <xf numFmtId="0" fontId="31" fillId="9" borderId="218" applyNumberFormat="0" applyAlignment="0" applyProtection="0">
      <alignment vertical="center"/>
    </xf>
  </cellStyleXfs>
  <cellXfs count="1185">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Border="1" applyAlignment="1">
      <alignment vertical="center" shrinkToFit="1"/>
    </xf>
    <xf numFmtId="0" fontId="3" fillId="2" borderId="1" xfId="0" applyFont="1" applyFill="1" applyBorder="1" applyAlignment="1">
      <alignment vertical="center" shrinkToFit="1"/>
    </xf>
    <xf numFmtId="0" fontId="4" fillId="0" borderId="0" xfId="0" applyFont="1">
      <alignment vertical="center"/>
    </xf>
    <xf numFmtId="0" fontId="3" fillId="0" borderId="2" xfId="0" applyFont="1" applyBorder="1" applyAlignment="1">
      <alignment vertical="center" shrinkToFit="1"/>
    </xf>
    <xf numFmtId="38" fontId="3" fillId="2" borderId="1" xfId="1" applyFont="1" applyFill="1" applyBorder="1" applyAlignment="1">
      <alignment vertical="center" shrinkToFit="1"/>
    </xf>
    <xf numFmtId="0" fontId="3" fillId="0" borderId="0" xfId="0" applyFont="1" applyFill="1" applyBorder="1" applyAlignment="1">
      <alignment horizontal="center" vertical="center" shrinkToFit="1"/>
    </xf>
    <xf numFmtId="0" fontId="0" fillId="0" borderId="0" xfId="0" applyAlignment="1">
      <alignment vertical="center" shrinkToFit="1"/>
    </xf>
    <xf numFmtId="0" fontId="3" fillId="0" borderId="0" xfId="0" applyFont="1" applyFill="1" applyBorder="1" applyAlignment="1">
      <alignment horizontal="left" vertical="center" shrinkToFit="1"/>
    </xf>
    <xf numFmtId="0" fontId="0" fillId="0" borderId="0" xfId="0" applyFill="1">
      <alignment vertical="center"/>
    </xf>
    <xf numFmtId="0" fontId="3" fillId="0" borderId="0" xfId="0" applyFont="1" applyFill="1" applyBorder="1" applyAlignment="1">
      <alignment vertical="center" shrinkToFit="1"/>
    </xf>
    <xf numFmtId="0" fontId="3" fillId="0" borderId="0" xfId="0" applyFont="1" applyBorder="1" applyAlignment="1">
      <alignment horizontal="left" vertical="center" shrinkToFit="1"/>
    </xf>
    <xf numFmtId="0" fontId="0" fillId="3" borderId="1" xfId="0" applyFill="1" applyBorder="1">
      <alignment vertical="center"/>
    </xf>
    <xf numFmtId="0" fontId="0" fillId="27" borderId="1" xfId="0" applyFill="1" applyBorder="1">
      <alignment vertical="center"/>
    </xf>
    <xf numFmtId="0" fontId="0" fillId="28" borderId="1" xfId="0" applyFill="1" applyBorder="1">
      <alignment vertical="center"/>
    </xf>
    <xf numFmtId="0" fontId="0" fillId="0" borderId="0" xfId="0" applyAlignment="1">
      <alignment horizontal="right" vertical="center" shrinkToFit="1"/>
    </xf>
    <xf numFmtId="0" fontId="3" fillId="0" borderId="3" xfId="0" applyFont="1" applyBorder="1" applyAlignment="1">
      <alignment vertical="center" shrinkToFit="1"/>
    </xf>
    <xf numFmtId="0" fontId="0" fillId="0" borderId="6" xfId="0" applyBorder="1">
      <alignment vertical="center"/>
    </xf>
    <xf numFmtId="0" fontId="0" fillId="0" borderId="3" xfId="0" applyBorder="1">
      <alignment vertical="center"/>
    </xf>
    <xf numFmtId="0" fontId="0" fillId="0" borderId="0" xfId="0" applyFill="1" applyAlignment="1">
      <alignment horizontal="right" vertical="center"/>
    </xf>
    <xf numFmtId="0" fontId="0" fillId="0" borderId="0" xfId="0" applyAlignment="1">
      <alignment horizontal="right" vertical="center"/>
    </xf>
    <xf numFmtId="0" fontId="34" fillId="0" borderId="0" xfId="0" applyFont="1">
      <alignment vertical="center"/>
    </xf>
    <xf numFmtId="38" fontId="3" fillId="2" borderId="1" xfId="0" applyNumberFormat="1" applyFont="1" applyFill="1" applyBorder="1" applyAlignment="1">
      <alignment vertical="center" shrinkToFit="1"/>
    </xf>
    <xf numFmtId="38" fontId="3" fillId="0" borderId="0" xfId="1" applyFont="1" applyFill="1" applyBorder="1" applyAlignment="1">
      <alignment vertical="center" shrinkToFit="1"/>
    </xf>
    <xf numFmtId="0" fontId="3" fillId="0" borderId="0" xfId="0" applyFont="1" applyFill="1" applyBorder="1" applyAlignment="1">
      <alignment horizontal="left" vertical="center"/>
    </xf>
    <xf numFmtId="0" fontId="3" fillId="0" borderId="5" xfId="0" applyFont="1" applyBorder="1" applyAlignment="1">
      <alignment vertical="center" wrapText="1" shrinkToFit="1"/>
    </xf>
    <xf numFmtId="0" fontId="0" fillId="0" borderId="5" xfId="0" applyBorder="1">
      <alignment vertical="center"/>
    </xf>
    <xf numFmtId="0" fontId="0" fillId="26" borderId="1" xfId="0" applyFill="1" applyBorder="1">
      <alignment vertical="center"/>
    </xf>
    <xf numFmtId="0" fontId="3" fillId="0" borderId="1" xfId="0" applyFont="1" applyFill="1" applyBorder="1" applyAlignment="1">
      <alignment vertical="center" shrinkToFit="1"/>
    </xf>
    <xf numFmtId="0" fontId="4" fillId="0" borderId="0" xfId="0" applyFont="1" applyFill="1">
      <alignment vertical="center"/>
    </xf>
    <xf numFmtId="180" fontId="3" fillId="0" borderId="1" xfId="0" applyNumberFormat="1" applyFont="1" applyFill="1" applyBorder="1" applyAlignment="1">
      <alignment horizontal="center" vertical="center" shrinkToFit="1"/>
    </xf>
    <xf numFmtId="181" fontId="3" fillId="0" borderId="1" xfId="0" applyNumberFormat="1" applyFont="1" applyFill="1" applyBorder="1" applyAlignment="1">
      <alignment horizontal="center" vertical="center" shrinkToFit="1"/>
    </xf>
    <xf numFmtId="0" fontId="0" fillId="0" borderId="1" xfId="0" applyBorder="1">
      <alignment vertical="center"/>
    </xf>
    <xf numFmtId="0" fontId="0" fillId="0" borderId="7"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lignment vertical="center"/>
    </xf>
    <xf numFmtId="0" fontId="3" fillId="0" borderId="1" xfId="0" applyFont="1" applyBorder="1" applyAlignment="1">
      <alignment vertical="center" shrinkToFit="1"/>
    </xf>
    <xf numFmtId="38" fontId="3" fillId="26" borderId="1" xfId="1" applyFont="1" applyFill="1" applyBorder="1" applyAlignment="1">
      <alignment vertical="center" shrinkToFit="1"/>
    </xf>
    <xf numFmtId="38" fontId="3" fillId="26" borderId="1" xfId="0" applyNumberFormat="1" applyFont="1" applyFill="1" applyBorder="1" applyAlignment="1">
      <alignment vertical="center" shrinkToFit="1"/>
    </xf>
    <xf numFmtId="177" fontId="3" fillId="26" borderId="1" xfId="0" applyNumberFormat="1" applyFont="1" applyFill="1" applyBorder="1" applyAlignment="1">
      <alignment horizontal="right" vertical="center" shrinkToFit="1"/>
    </xf>
    <xf numFmtId="0" fontId="35" fillId="0" borderId="0" xfId="0" applyFont="1">
      <alignment vertical="center"/>
    </xf>
    <xf numFmtId="0" fontId="5" fillId="0" borderId="0" xfId="0" applyFont="1" applyAlignment="1">
      <alignment horizontal="left" vertical="center"/>
    </xf>
    <xf numFmtId="0" fontId="0" fillId="0" borderId="0" xfId="0" applyBorder="1" applyAlignment="1">
      <alignment horizontal="left" vertical="center"/>
    </xf>
    <xf numFmtId="0" fontId="3" fillId="0" borderId="4" xfId="0" applyFont="1" applyFill="1" applyBorder="1" applyAlignment="1">
      <alignment vertical="center" shrinkToFit="1"/>
    </xf>
    <xf numFmtId="0" fontId="3" fillId="0" borderId="0" xfId="0" applyFont="1" applyBorder="1" applyAlignment="1">
      <alignment horizontal="left" vertical="center" wrapText="1" shrinkToFit="1"/>
    </xf>
    <xf numFmtId="0" fontId="0" fillId="0" borderId="2" xfId="0" applyBorder="1">
      <alignment vertical="center"/>
    </xf>
    <xf numFmtId="0" fontId="3" fillId="0" borderId="6" xfId="0" applyFont="1" applyBorder="1" applyAlignment="1">
      <alignment vertical="center" shrinkToFit="1"/>
    </xf>
    <xf numFmtId="0" fontId="3" fillId="2" borderId="1" xfId="0" applyFont="1" applyFill="1" applyBorder="1" applyAlignment="1">
      <alignment horizontal="center" vertical="center" shrinkToFit="1"/>
    </xf>
    <xf numFmtId="0" fontId="3" fillId="0" borderId="6" xfId="0" applyFont="1" applyBorder="1" applyAlignment="1">
      <alignment horizontal="left" vertical="center" wrapText="1" shrinkToFit="1"/>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0" fontId="36" fillId="0" borderId="0" xfId="0" applyFont="1">
      <alignment vertical="center"/>
    </xf>
    <xf numFmtId="0" fontId="0" fillId="0" borderId="4" xfId="0" applyBorder="1">
      <alignment vertical="center"/>
    </xf>
    <xf numFmtId="0" fontId="3" fillId="2" borderId="1" xfId="0" applyFont="1" applyFill="1" applyBorder="1" applyAlignment="1">
      <alignment horizontal="center" vertical="center" shrinkToFit="1"/>
    </xf>
    <xf numFmtId="0" fontId="3" fillId="0" borderId="7" xfId="0" applyFont="1" applyBorder="1" applyAlignment="1">
      <alignment horizontal="left" vertical="center" wrapText="1" shrinkToFit="1"/>
    </xf>
    <xf numFmtId="0" fontId="3" fillId="0" borderId="2" xfId="0" applyFont="1" applyBorder="1" applyAlignment="1">
      <alignment vertical="center" wrapText="1" shrinkToFit="1"/>
    </xf>
    <xf numFmtId="0" fontId="3" fillId="0" borderId="6" xfId="0" applyFont="1" applyBorder="1" applyAlignment="1">
      <alignment vertical="center" wrapText="1" shrinkToFit="1"/>
    </xf>
    <xf numFmtId="0" fontId="3" fillId="0" borderId="3" xfId="0" applyFont="1" applyBorder="1" applyAlignment="1">
      <alignment vertical="center" wrapText="1"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0" borderId="13" xfId="0" applyFont="1" applyBorder="1" applyAlignment="1">
      <alignment vertical="center" wrapText="1" shrinkToFit="1"/>
    </xf>
    <xf numFmtId="0" fontId="3" fillId="0" borderId="1" xfId="0" applyFont="1" applyBorder="1" applyAlignment="1">
      <alignment vertical="center" wrapText="1" shrinkToFit="1"/>
    </xf>
    <xf numFmtId="0" fontId="3" fillId="0" borderId="10" xfId="0" applyFont="1" applyBorder="1" applyAlignment="1">
      <alignment vertical="center" wrapText="1" shrinkToFit="1"/>
    </xf>
    <xf numFmtId="0" fontId="3" fillId="0" borderId="11" xfId="0" applyFont="1" applyFill="1" applyBorder="1" applyAlignment="1">
      <alignment vertical="center" shrinkToFit="1"/>
    </xf>
    <xf numFmtId="0" fontId="3" fillId="0" borderId="11" xfId="0" applyFont="1" applyFill="1" applyBorder="1" applyAlignment="1">
      <alignment horizontal="center" vertical="center" shrinkToFit="1"/>
    </xf>
    <xf numFmtId="38" fontId="3" fillId="0" borderId="5" xfId="1" applyFont="1" applyFill="1" applyBorder="1" applyAlignment="1">
      <alignment vertical="center" shrinkToFit="1"/>
    </xf>
    <xf numFmtId="0" fontId="3" fillId="0" borderId="7" xfId="0" applyFont="1" applyBorder="1" applyAlignment="1">
      <alignment horizontal="center" vertical="center" wrapText="1" shrinkToFit="1"/>
    </xf>
    <xf numFmtId="0" fontId="3" fillId="0" borderId="2" xfId="0" applyFont="1" applyBorder="1" applyAlignment="1">
      <alignment horizontal="left" vertical="center" wrapText="1" shrinkToFit="1"/>
    </xf>
    <xf numFmtId="0" fontId="3" fillId="0" borderId="0" xfId="0" applyFont="1" applyAlignment="1">
      <alignment horizontal="center" vertical="center" shrinkToFit="1"/>
    </xf>
    <xf numFmtId="0" fontId="3" fillId="0" borderId="7" xfId="0" applyFont="1" applyBorder="1" applyAlignment="1">
      <alignment vertical="center" wrapText="1" shrinkToFit="1"/>
    </xf>
    <xf numFmtId="0" fontId="3" fillId="0" borderId="8" xfId="0" applyFont="1" applyBorder="1" applyAlignment="1">
      <alignment vertical="center" wrapText="1" shrinkToFit="1"/>
    </xf>
    <xf numFmtId="0" fontId="3" fillId="0" borderId="8" xfId="0" applyFont="1" applyBorder="1" applyAlignment="1">
      <alignment horizontal="left" vertical="center" wrapText="1" shrinkToFit="1"/>
    </xf>
    <xf numFmtId="0" fontId="5" fillId="0" borderId="0" xfId="0" applyFont="1" applyAlignment="1">
      <alignment vertical="center" shrinkToFit="1"/>
    </xf>
    <xf numFmtId="0" fontId="36" fillId="0" borderId="0" xfId="0" applyFont="1" applyAlignment="1">
      <alignment vertical="center" shrinkToFit="1"/>
    </xf>
    <xf numFmtId="0" fontId="38" fillId="0" borderId="0" xfId="0" applyFont="1">
      <alignment vertical="center"/>
    </xf>
    <xf numFmtId="0" fontId="0" fillId="0" borderId="0" xfId="0" applyAlignment="1">
      <alignment horizontal="center" vertical="center"/>
    </xf>
    <xf numFmtId="9" fontId="0" fillId="0" borderId="1" xfId="56" applyFont="1" applyBorder="1">
      <alignment vertical="center"/>
    </xf>
    <xf numFmtId="183" fontId="0" fillId="0" borderId="1" xfId="0" applyNumberFormat="1" applyBorder="1">
      <alignment vertical="center"/>
    </xf>
    <xf numFmtId="184" fontId="0" fillId="0" borderId="0" xfId="0" applyNumberFormat="1" applyBorder="1">
      <alignment vertical="center"/>
    </xf>
    <xf numFmtId="183" fontId="0" fillId="30" borderId="1" xfId="0" applyNumberFormat="1" applyFill="1" applyBorder="1">
      <alignment vertical="center"/>
    </xf>
    <xf numFmtId="0" fontId="0" fillId="0" borderId="1" xfId="56" applyNumberFormat="1" applyFont="1" applyBorder="1">
      <alignment vertical="center"/>
    </xf>
    <xf numFmtId="185" fontId="0" fillId="0" borderId="1" xfId="0" applyNumberFormat="1" applyBorder="1">
      <alignment vertical="center"/>
    </xf>
    <xf numFmtId="183" fontId="0" fillId="31" borderId="1" xfId="0" applyNumberFormat="1" applyFill="1" applyBorder="1">
      <alignment vertical="center"/>
    </xf>
    <xf numFmtId="0" fontId="0" fillId="32" borderId="1" xfId="0" applyFill="1" applyBorder="1">
      <alignment vertical="center"/>
    </xf>
    <xf numFmtId="184" fontId="0" fillId="0" borderId="1" xfId="0" applyNumberFormat="1" applyBorder="1">
      <alignment vertical="center"/>
    </xf>
    <xf numFmtId="183" fontId="0" fillId="0" borderId="1" xfId="56" applyNumberFormat="1" applyFont="1" applyBorder="1">
      <alignment vertical="center"/>
    </xf>
    <xf numFmtId="187" fontId="0" fillId="0" borderId="1" xfId="56" applyNumberFormat="1" applyFont="1" applyBorder="1">
      <alignment vertical="center"/>
    </xf>
    <xf numFmtId="0" fontId="33" fillId="0" borderId="1" xfId="0" applyFont="1" applyBorder="1">
      <alignment vertical="center"/>
    </xf>
    <xf numFmtId="0" fontId="0" fillId="2" borderId="0" xfId="0" applyFill="1">
      <alignment vertical="center"/>
    </xf>
    <xf numFmtId="0" fontId="0" fillId="2" borderId="0" xfId="0" applyFill="1" applyAlignment="1">
      <alignment horizontal="center" vertical="center"/>
    </xf>
    <xf numFmtId="0" fontId="3" fillId="26" borderId="1" xfId="0" applyFont="1" applyFill="1" applyBorder="1" applyAlignment="1">
      <alignment vertical="center" shrinkToFit="1"/>
    </xf>
    <xf numFmtId="177" fontId="3" fillId="2" borderId="1" xfId="0" applyNumberFormat="1" applyFont="1" applyFill="1" applyBorder="1" applyAlignment="1">
      <alignment vertical="center" shrinkToFit="1"/>
    </xf>
    <xf numFmtId="0" fontId="0" fillId="0" borderId="1" xfId="0" applyBorder="1" applyAlignment="1">
      <alignment vertical="center" shrinkToFit="1"/>
    </xf>
    <xf numFmtId="0" fontId="3" fillId="0" borderId="1" xfId="0" applyFont="1" applyBorder="1" applyAlignment="1">
      <alignment horizontal="right" vertical="center" shrinkToFit="1"/>
    </xf>
    <xf numFmtId="0" fontId="0" fillId="26" borderId="24" xfId="0" applyFill="1" applyBorder="1" applyAlignment="1">
      <alignment vertical="center" shrinkToFit="1"/>
    </xf>
    <xf numFmtId="0" fontId="42" fillId="0" borderId="7" xfId="0" applyFont="1" applyBorder="1" applyAlignment="1">
      <alignment horizontal="center" vertical="center" wrapText="1" shrinkToFit="1"/>
    </xf>
    <xf numFmtId="0" fontId="42" fillId="0" borderId="1" xfId="0" applyFont="1" applyBorder="1" applyAlignment="1">
      <alignment vertical="center" wrapText="1" shrinkToFit="1"/>
    </xf>
    <xf numFmtId="0" fontId="42" fillId="0" borderId="1" xfId="0"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wrapText="1" shrinkToFit="1"/>
    </xf>
    <xf numFmtId="0" fontId="42" fillId="0" borderId="3" xfId="0" applyFont="1" applyBorder="1" applyAlignment="1">
      <alignment vertical="center" wrapText="1" shrinkToFit="1"/>
    </xf>
    <xf numFmtId="0" fontId="42" fillId="0" borderId="8" xfId="0" applyFont="1" applyBorder="1" applyAlignment="1">
      <alignment vertical="center" wrapText="1" shrinkToFit="1"/>
    </xf>
    <xf numFmtId="0" fontId="42" fillId="0" borderId="10" xfId="0" applyFont="1" applyBorder="1" applyAlignment="1">
      <alignment vertical="center" wrapText="1" shrinkToFit="1"/>
    </xf>
    <xf numFmtId="0" fontId="42" fillId="0" borderId="2" xfId="0" applyFont="1" applyBorder="1" applyAlignment="1">
      <alignment vertical="center" wrapText="1" shrinkToFit="1"/>
    </xf>
    <xf numFmtId="0" fontId="42" fillId="0" borderId="1" xfId="0" applyFont="1" applyFill="1" applyBorder="1" applyAlignment="1">
      <alignment vertical="center" shrinkToFit="1"/>
    </xf>
    <xf numFmtId="0" fontId="42" fillId="0" borderId="6" xfId="0" applyFont="1" applyBorder="1" applyAlignment="1">
      <alignment vertical="center" wrapText="1" shrinkToFit="1"/>
    </xf>
    <xf numFmtId="0" fontId="42" fillId="0" borderId="5" xfId="0" applyFont="1" applyBorder="1" applyAlignment="1">
      <alignment vertical="center" wrapText="1" shrinkToFit="1"/>
    </xf>
    <xf numFmtId="0" fontId="42" fillId="0" borderId="12" xfId="0" applyFont="1" applyBorder="1" applyAlignment="1">
      <alignment vertical="center" wrapText="1" shrinkToFit="1"/>
    </xf>
    <xf numFmtId="0" fontId="42" fillId="0" borderId="13" xfId="0" applyFont="1" applyBorder="1" applyAlignment="1">
      <alignment vertical="center" wrapText="1" shrinkToFit="1"/>
    </xf>
    <xf numFmtId="0" fontId="42" fillId="0" borderId="3" xfId="0" applyFont="1" applyBorder="1" applyAlignment="1">
      <alignment vertical="center" shrinkToFit="1"/>
    </xf>
    <xf numFmtId="38" fontId="3" fillId="3" borderId="1" xfId="1" applyFont="1" applyFill="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0" xfId="0" applyFont="1" applyBorder="1" applyAlignment="1">
      <alignment horizontal="left" vertical="center" shrinkToFit="1"/>
    </xf>
    <xf numFmtId="0" fontId="40" fillId="0" borderId="1" xfId="0" applyFont="1" applyBorder="1" applyAlignment="1">
      <alignment horizontal="center" vertical="center" shrinkToFit="1"/>
    </xf>
    <xf numFmtId="0" fontId="0" fillId="0" borderId="29" xfId="0" applyFill="1" applyBorder="1" applyAlignment="1">
      <alignment vertical="center" shrinkToFit="1"/>
    </xf>
    <xf numFmtId="0" fontId="0" fillId="0" borderId="32" xfId="0" applyBorder="1" applyAlignment="1">
      <alignment horizontal="left" vertical="center" shrinkToFit="1"/>
    </xf>
    <xf numFmtId="0" fontId="0" fillId="0" borderId="6" xfId="0" applyBorder="1" applyAlignment="1">
      <alignment horizontal="left" vertical="center" shrinkToFit="1"/>
    </xf>
    <xf numFmtId="0" fontId="0" fillId="0" borderId="32" xfId="0" applyBorder="1">
      <alignment vertical="center"/>
    </xf>
    <xf numFmtId="0" fontId="0" fillId="0" borderId="29" xfId="0" applyBorder="1" applyAlignment="1">
      <alignment vertical="center" shrinkToFit="1"/>
    </xf>
    <xf numFmtId="0" fontId="0" fillId="0" borderId="35" xfId="0" applyFill="1" applyBorder="1" applyAlignment="1">
      <alignment horizontal="left" vertical="center"/>
    </xf>
    <xf numFmtId="0" fontId="0" fillId="0" borderId="32" xfId="0" applyFill="1" applyBorder="1" applyAlignment="1">
      <alignment horizontal="left" vertical="center"/>
    </xf>
    <xf numFmtId="0" fontId="0" fillId="0" borderId="6" xfId="0" applyFill="1" applyBorder="1" applyAlignment="1">
      <alignment horizontal="left" vertical="center"/>
    </xf>
    <xf numFmtId="0" fontId="0" fillId="0" borderId="3" xfId="0" applyFill="1" applyBorder="1" applyAlignment="1">
      <alignment horizontal="left" vertical="center"/>
    </xf>
    <xf numFmtId="0" fontId="0" fillId="0" borderId="36" xfId="0" applyFill="1" applyBorder="1" applyAlignment="1">
      <alignment vertical="center" shrinkToFit="1"/>
    </xf>
    <xf numFmtId="0" fontId="0" fillId="0" borderId="37" xfId="0" applyFill="1" applyBorder="1" applyAlignment="1">
      <alignment vertical="center" shrinkToFit="1"/>
    </xf>
    <xf numFmtId="0" fontId="0" fillId="0" borderId="37" xfId="0" applyFill="1" applyBorder="1">
      <alignment vertical="center"/>
    </xf>
    <xf numFmtId="0" fontId="0" fillId="0" borderId="38" xfId="0" applyFill="1" applyBorder="1" applyAlignment="1">
      <alignment vertical="center" shrinkToFit="1"/>
    </xf>
    <xf numFmtId="0" fontId="0" fillId="0" borderId="36" xfId="0" applyFill="1" applyBorder="1" applyAlignment="1">
      <alignment horizontal="center" vertical="center" shrinkToFit="1"/>
    </xf>
    <xf numFmtId="0" fontId="0" fillId="0" borderId="37" xfId="0" applyFill="1" applyBorder="1" applyAlignment="1">
      <alignment horizontal="center" vertical="center" shrinkToFit="1"/>
    </xf>
    <xf numFmtId="0" fontId="0" fillId="33" borderId="33" xfId="0" applyFill="1" applyBorder="1" applyAlignment="1">
      <alignment horizontal="center" vertical="center"/>
    </xf>
    <xf numFmtId="0" fontId="0" fillId="33" borderId="1" xfId="0" applyFill="1" applyBorder="1" applyAlignment="1">
      <alignment horizontal="center" vertical="center"/>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4" xfId="0" applyBorder="1" applyAlignment="1">
      <alignment vertical="center" shrinkToFit="1"/>
    </xf>
    <xf numFmtId="0" fontId="6" fillId="0" borderId="34" xfId="0" applyFont="1" applyFill="1" applyBorder="1" applyAlignment="1">
      <alignment horizontal="right" vertical="center"/>
    </xf>
    <xf numFmtId="0" fontId="0" fillId="0" borderId="34" xfId="0" applyFill="1" applyBorder="1" applyAlignment="1">
      <alignment vertical="center" shrinkToFit="1"/>
    </xf>
    <xf numFmtId="0" fontId="3" fillId="2" borderId="28"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3" xfId="0" applyFont="1" applyFill="1" applyBorder="1" applyAlignment="1">
      <alignment vertical="center" shrinkToFit="1"/>
    </xf>
    <xf numFmtId="0" fontId="3" fillId="2" borderId="1" xfId="0" applyFont="1" applyFill="1" applyBorder="1" applyAlignment="1">
      <alignment horizontal="center" vertical="center" shrinkToFit="1"/>
    </xf>
    <xf numFmtId="182" fontId="0" fillId="26" borderId="1" xfId="0" applyNumberFormat="1" applyFill="1" applyBorder="1" applyAlignment="1">
      <alignment horizontal="center" vertical="center"/>
    </xf>
    <xf numFmtId="0" fontId="0" fillId="0" borderId="4" xfId="0" applyBorder="1" applyAlignment="1">
      <alignment horizontal="center" vertical="center"/>
    </xf>
    <xf numFmtId="0" fontId="3" fillId="0" borderId="0" xfId="0" applyFont="1" applyFill="1" applyAlignment="1">
      <alignment horizontal="center" vertical="center" shrinkToFit="1"/>
    </xf>
    <xf numFmtId="0" fontId="0" fillId="29" borderId="1" xfId="0" applyFill="1" applyBorder="1">
      <alignment vertical="center"/>
    </xf>
    <xf numFmtId="0" fontId="3" fillId="34" borderId="0" xfId="0" applyFont="1" applyFill="1" applyAlignment="1">
      <alignment vertical="center" shrinkToFit="1"/>
    </xf>
    <xf numFmtId="0" fontId="3" fillId="35" borderId="0" xfId="0" applyFont="1" applyFill="1" applyAlignment="1">
      <alignment vertical="center" shrinkToFit="1"/>
    </xf>
    <xf numFmtId="0" fontId="3" fillId="0" borderId="0" xfId="0" applyFont="1" applyAlignment="1">
      <alignment vertical="center"/>
    </xf>
    <xf numFmtId="0" fontId="3" fillId="2" borderId="0" xfId="0" applyFont="1" applyFill="1" applyBorder="1" applyAlignment="1">
      <alignment horizontal="center" vertical="center" shrinkToFit="1"/>
    </xf>
    <xf numFmtId="0" fontId="3" fillId="0" borderId="6" xfId="0" applyFont="1" applyBorder="1" applyAlignment="1">
      <alignment horizontal="left" vertical="center" shrinkToFit="1"/>
    </xf>
    <xf numFmtId="0" fontId="0" fillId="0" borderId="0" xfId="0" applyFill="1" applyBorder="1" applyAlignment="1">
      <alignment horizontal="center" vertical="center" shrinkToFit="1"/>
    </xf>
    <xf numFmtId="0" fontId="3" fillId="37" borderId="0" xfId="0" applyFont="1" applyFill="1" applyAlignment="1">
      <alignment vertical="center" shrinkToFit="1"/>
    </xf>
    <xf numFmtId="0" fontId="3" fillId="38" borderId="0" xfId="0" applyFont="1" applyFill="1" applyAlignment="1">
      <alignment horizontal="center" vertical="center" shrinkToFit="1"/>
    </xf>
    <xf numFmtId="38" fontId="3" fillId="26" borderId="1" xfId="0" applyNumberFormat="1" applyFont="1" applyFill="1" applyBorder="1" applyAlignment="1">
      <alignment horizontal="right" vertical="center" shrinkToFit="1"/>
    </xf>
    <xf numFmtId="0" fontId="45" fillId="0" borderId="0" xfId="0" applyFont="1" applyAlignment="1">
      <alignment vertical="center" shrinkToFit="1"/>
    </xf>
    <xf numFmtId="0" fontId="35" fillId="34" borderId="0" xfId="0" applyFont="1" applyFill="1">
      <alignment vertical="center"/>
    </xf>
    <xf numFmtId="0" fontId="5" fillId="34" borderId="0" xfId="0" applyFont="1" applyFill="1" applyAlignment="1">
      <alignment vertical="center" shrinkToFit="1"/>
    </xf>
    <xf numFmtId="38" fontId="3" fillId="0" borderId="0" xfId="0" applyNumberFormat="1" applyFont="1" applyAlignment="1">
      <alignment vertical="center" shrinkToFit="1"/>
    </xf>
    <xf numFmtId="0" fontId="3" fillId="2" borderId="0" xfId="0" applyFont="1" applyFill="1" applyBorder="1" applyAlignment="1">
      <alignment horizontal="left" vertical="center" shrinkToFit="1"/>
    </xf>
    <xf numFmtId="38" fontId="40" fillId="0" borderId="0" xfId="0" applyNumberFormat="1" applyFont="1" applyBorder="1" applyAlignment="1">
      <alignment horizontal="right" vertical="center" shrinkToFit="1"/>
    </xf>
    <xf numFmtId="0" fontId="3" fillId="2" borderId="0" xfId="0" applyFont="1" applyFill="1" applyBorder="1" applyAlignment="1">
      <alignment horizontal="right" vertical="center" shrinkToFit="1"/>
    </xf>
    <xf numFmtId="0" fontId="3" fillId="0" borderId="0" xfId="0" applyFont="1" applyBorder="1" applyAlignment="1">
      <alignment horizontal="right" vertical="center" shrinkToFit="1"/>
    </xf>
    <xf numFmtId="0" fontId="3" fillId="0" borderId="34" xfId="0" applyFont="1" applyBorder="1" applyAlignment="1">
      <alignment vertical="center" shrinkToFit="1"/>
    </xf>
    <xf numFmtId="38" fontId="40" fillId="0" borderId="0" xfId="1" applyNumberFormat="1" applyFont="1" applyBorder="1" applyAlignment="1">
      <alignment horizontal="right" vertical="center" shrinkToFit="1"/>
    </xf>
    <xf numFmtId="38" fontId="3" fillId="2" borderId="0" xfId="1" applyFont="1" applyFill="1" applyBorder="1" applyAlignment="1">
      <alignment horizontal="right" vertical="center" shrinkToFit="1"/>
    </xf>
    <xf numFmtId="38" fontId="3" fillId="0" borderId="0" xfId="0" applyNumberFormat="1" applyFont="1" applyBorder="1" applyAlignment="1">
      <alignment horizontal="right" vertical="center" shrinkToFit="1"/>
    </xf>
    <xf numFmtId="0" fontId="3" fillId="0" borderId="0" xfId="0" applyFont="1" applyBorder="1" applyAlignment="1">
      <alignment vertical="center" wrapText="1" shrinkToFit="1"/>
    </xf>
    <xf numFmtId="0" fontId="0" fillId="0" borderId="0" xfId="0" applyFill="1" applyBorder="1" applyAlignment="1">
      <alignment vertical="center" shrinkToFit="1"/>
    </xf>
    <xf numFmtId="0" fontId="41"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lignment vertical="center"/>
    </xf>
    <xf numFmtId="0" fontId="3" fillId="0" borderId="0" xfId="0" applyFont="1" applyFill="1" applyAlignment="1">
      <alignment vertical="center" shrinkToFit="1"/>
    </xf>
    <xf numFmtId="176" fontId="4" fillId="0" borderId="0" xfId="0" applyNumberFormat="1" applyFont="1" applyFill="1" applyBorder="1" applyAlignment="1">
      <alignment horizontal="center" vertical="center" shrinkToFit="1"/>
    </xf>
    <xf numFmtId="0" fontId="0" fillId="0" borderId="0" xfId="0" applyBorder="1" applyAlignment="1">
      <alignment vertical="center" shrinkToFit="1"/>
    </xf>
    <xf numFmtId="0" fontId="0" fillId="0" borderId="29" xfId="0" applyBorder="1" applyAlignment="1">
      <alignment horizontal="left" vertical="center" shrinkToFit="1"/>
    </xf>
    <xf numFmtId="0" fontId="37" fillId="0" borderId="0" xfId="0" applyFont="1" applyFill="1" applyBorder="1" applyAlignment="1">
      <alignment horizontal="left" vertical="center" shrinkToFit="1"/>
    </xf>
    <xf numFmtId="0" fontId="47" fillId="0" borderId="0" xfId="0" applyFont="1" applyFill="1" applyBorder="1" applyAlignment="1">
      <alignment horizontal="left" vertical="center" wrapText="1" shrinkToFit="1"/>
    </xf>
    <xf numFmtId="0" fontId="0" fillId="0" borderId="0" xfId="0" applyFill="1" applyBorder="1" applyAlignment="1">
      <alignment vertical="center"/>
    </xf>
    <xf numFmtId="0" fontId="6" fillId="0" borderId="0" xfId="0" applyFont="1" applyFill="1" applyBorder="1" applyAlignment="1">
      <alignment horizontal="left" vertical="center" shrinkToFit="1"/>
    </xf>
    <xf numFmtId="0" fontId="46" fillId="0" borderId="0" xfId="0" applyFont="1" applyFill="1" applyBorder="1" applyAlignment="1">
      <alignment horizontal="left" vertical="center" shrinkToFit="1"/>
    </xf>
    <xf numFmtId="0" fontId="0" fillId="28" borderId="29" xfId="0" applyFont="1" applyFill="1" applyBorder="1" applyAlignment="1">
      <alignment horizontal="left" vertical="center" shrinkToFit="1"/>
    </xf>
    <xf numFmtId="0" fontId="0" fillId="0" borderId="39" xfId="0" applyFill="1" applyBorder="1" applyAlignment="1">
      <alignment horizontal="left" vertical="center"/>
    </xf>
    <xf numFmtId="0" fontId="3" fillId="2" borderId="0" xfId="0" applyFont="1" applyFill="1" applyBorder="1" applyAlignment="1">
      <alignment horizontal="center" vertical="center" shrinkToFit="1"/>
    </xf>
    <xf numFmtId="0" fontId="3" fillId="0" borderId="7" xfId="0" applyFont="1" applyBorder="1" applyAlignment="1">
      <alignment horizontal="left" vertical="center" shrinkToFit="1"/>
    </xf>
    <xf numFmtId="0" fontId="3" fillId="38" borderId="0" xfId="0" applyFont="1" applyFill="1" applyAlignment="1">
      <alignment horizontal="left" vertical="center"/>
    </xf>
    <xf numFmtId="0" fontId="3" fillId="38" borderId="0" xfId="0" applyFont="1" applyFill="1" applyAlignment="1">
      <alignment vertical="center" shrinkToFit="1"/>
    </xf>
    <xf numFmtId="0" fontId="3" fillId="36" borderId="0" xfId="0" applyFont="1" applyFill="1" applyAlignment="1">
      <alignment vertical="center" wrapText="1" shrinkToFit="1"/>
    </xf>
    <xf numFmtId="0" fontId="0" fillId="0" borderId="46" xfId="0" applyBorder="1">
      <alignment vertical="center"/>
    </xf>
    <xf numFmtId="0" fontId="0" fillId="0" borderId="46" xfId="0" applyBorder="1" applyAlignment="1">
      <alignment vertical="center"/>
    </xf>
    <xf numFmtId="0" fontId="0" fillId="0" borderId="3" xfId="0" applyBorder="1" applyAlignment="1">
      <alignment vertical="center"/>
    </xf>
    <xf numFmtId="0" fontId="0" fillId="0" borderId="31" xfId="0" applyBorder="1" applyAlignment="1">
      <alignment vertical="center" shrinkToFit="1"/>
    </xf>
    <xf numFmtId="0" fontId="0" fillId="0" borderId="29" xfId="0" applyFill="1" applyBorder="1" applyAlignment="1">
      <alignment horizontal="left" vertical="center" shrinkToFit="1"/>
    </xf>
    <xf numFmtId="0" fontId="3" fillId="0" borderId="45" xfId="0" applyFont="1" applyBorder="1" applyAlignment="1">
      <alignment horizontal="left" vertical="center" wrapText="1" shrinkToFit="1"/>
    </xf>
    <xf numFmtId="0" fontId="3" fillId="0" borderId="47" xfId="0" applyFont="1" applyBorder="1" applyAlignment="1">
      <alignment vertical="center" wrapText="1" shrinkToFit="1"/>
    </xf>
    <xf numFmtId="0" fontId="0" fillId="0" borderId="45" xfId="0" applyBorder="1">
      <alignment vertical="center"/>
    </xf>
    <xf numFmtId="0" fontId="3" fillId="0" borderId="43" xfId="0" applyFont="1" applyBorder="1" applyAlignment="1">
      <alignment vertical="center" shrinkToFit="1"/>
    </xf>
    <xf numFmtId="0" fontId="3" fillId="0" borderId="43" xfId="0" applyFont="1" applyBorder="1" applyAlignment="1">
      <alignment horizontal="left" vertical="center" shrinkToFit="1"/>
    </xf>
    <xf numFmtId="0" fontId="0" fillId="0" borderId="41" xfId="0" applyBorder="1">
      <alignment vertical="center"/>
    </xf>
    <xf numFmtId="0" fontId="3" fillId="0" borderId="44" xfId="0" applyFont="1" applyBorder="1" applyAlignment="1">
      <alignment horizontal="left" vertical="center" shrinkToFit="1"/>
    </xf>
    <xf numFmtId="0" fontId="0" fillId="0" borderId="47" xfId="0" applyBorder="1">
      <alignment vertical="center"/>
    </xf>
    <xf numFmtId="0" fontId="50" fillId="0" borderId="2" xfId="0" applyFont="1" applyBorder="1" applyAlignment="1">
      <alignment horizontal="center" vertical="center"/>
    </xf>
    <xf numFmtId="182" fontId="50" fillId="26" borderId="1" xfId="0" applyNumberFormat="1" applyFont="1" applyFill="1" applyBorder="1" applyAlignment="1">
      <alignment horizontal="center" vertical="center"/>
    </xf>
    <xf numFmtId="182" fontId="50" fillId="26" borderId="40" xfId="0" applyNumberFormat="1" applyFont="1" applyFill="1" applyBorder="1" applyAlignment="1">
      <alignment horizontal="center" vertical="center"/>
    </xf>
    <xf numFmtId="0" fontId="50" fillId="0" borderId="9" xfId="0" applyFont="1" applyBorder="1" applyAlignment="1">
      <alignment vertical="center"/>
    </xf>
    <xf numFmtId="0" fontId="50" fillId="0" borderId="0" xfId="0" applyFont="1">
      <alignment vertical="center"/>
    </xf>
    <xf numFmtId="0" fontId="50" fillId="0" borderId="29" xfId="0" applyFont="1" applyBorder="1" applyAlignment="1">
      <alignment horizontal="center" vertical="center"/>
    </xf>
    <xf numFmtId="0" fontId="50" fillId="0" borderId="31" xfId="0" applyFont="1" applyBorder="1" applyAlignment="1">
      <alignment horizontal="center" vertical="center"/>
    </xf>
    <xf numFmtId="0" fontId="50" fillId="0" borderId="49" xfId="0" applyFont="1" applyBorder="1" applyAlignment="1">
      <alignment vertical="center"/>
    </xf>
    <xf numFmtId="0" fontId="50" fillId="0" borderId="48" xfId="0" applyFont="1" applyBorder="1">
      <alignment vertical="center"/>
    </xf>
    <xf numFmtId="0" fontId="50" fillId="0" borderId="40" xfId="0" applyFont="1" applyBorder="1" applyAlignment="1">
      <alignment horizontal="center" vertical="center"/>
    </xf>
    <xf numFmtId="38" fontId="3" fillId="0" borderId="28" xfId="1" applyFont="1" applyFill="1" applyBorder="1" applyAlignment="1">
      <alignment vertical="center" shrinkToFit="1"/>
    </xf>
    <xf numFmtId="0" fontId="50" fillId="26" borderId="29" xfId="0" applyFont="1" applyFill="1" applyBorder="1" applyAlignment="1">
      <alignment horizontal="center" vertical="center"/>
    </xf>
    <xf numFmtId="0" fontId="50" fillId="26" borderId="29" xfId="0" applyNumberFormat="1" applyFont="1" applyFill="1" applyBorder="1" applyAlignment="1">
      <alignment horizontal="center" vertical="center"/>
    </xf>
    <xf numFmtId="0" fontId="52" fillId="0" borderId="0" xfId="0" applyFont="1" applyFill="1" applyBorder="1" applyAlignment="1">
      <alignment horizontal="center" vertical="center" wrapText="1"/>
    </xf>
    <xf numFmtId="0" fontId="3" fillId="2" borderId="2" xfId="0" applyFont="1" applyFill="1" applyBorder="1" applyAlignment="1">
      <alignment horizontal="center" vertical="center" shrinkToFit="1"/>
    </xf>
    <xf numFmtId="0" fontId="42" fillId="0" borderId="2" xfId="0" applyFont="1" applyBorder="1" applyAlignment="1">
      <alignment horizontal="center" vertical="center" wrapText="1" shrinkToFit="1"/>
    </xf>
    <xf numFmtId="0" fontId="42" fillId="0" borderId="6" xfId="0" applyFont="1" applyBorder="1" applyAlignment="1">
      <alignment horizontal="center" vertical="center" wrapText="1" shrinkToFit="1"/>
    </xf>
    <xf numFmtId="0" fontId="42" fillId="0" borderId="8" xfId="0" applyFont="1" applyBorder="1" applyAlignment="1">
      <alignment horizontal="center" vertical="center" wrapText="1" shrinkToFit="1"/>
    </xf>
    <xf numFmtId="0" fontId="0" fillId="0" borderId="0" xfId="0" applyFill="1" applyBorder="1" applyAlignment="1">
      <alignment vertical="center" textRotation="255" shrinkToFit="1"/>
    </xf>
    <xf numFmtId="0" fontId="3" fillId="0" borderId="7" xfId="0" applyFont="1" applyFill="1" applyBorder="1" applyAlignment="1">
      <alignment vertical="center" shrinkToFit="1"/>
    </xf>
    <xf numFmtId="0" fontId="3" fillId="0" borderId="7" xfId="0" applyFont="1" applyFill="1" applyBorder="1" applyAlignment="1">
      <alignment horizontal="center" vertical="center" shrinkToFit="1"/>
    </xf>
    <xf numFmtId="0" fontId="0" fillId="0" borderId="41" xfId="0" applyBorder="1" applyAlignment="1">
      <alignment horizontal="center" vertical="center"/>
    </xf>
    <xf numFmtId="0" fontId="54" fillId="35" borderId="0" xfId="0" applyFont="1" applyFill="1">
      <alignment vertical="center"/>
    </xf>
    <xf numFmtId="0" fontId="54" fillId="37" borderId="0" xfId="0" applyFont="1" applyFill="1">
      <alignment vertical="center"/>
    </xf>
    <xf numFmtId="0" fontId="3" fillId="0" borderId="0" xfId="0" applyFont="1" applyAlignment="1">
      <alignment horizontal="center" vertical="center"/>
    </xf>
    <xf numFmtId="38" fontId="50" fillId="0" borderId="0" xfId="0" applyNumberFormat="1" applyFont="1" applyFill="1" applyBorder="1" applyAlignment="1">
      <alignment horizontal="center" vertical="center" wrapText="1"/>
    </xf>
    <xf numFmtId="38" fontId="50" fillId="0" borderId="0" xfId="0" applyNumberFormat="1" applyFont="1" applyFill="1" applyBorder="1" applyAlignment="1">
      <alignment horizontal="left" vertical="center"/>
    </xf>
    <xf numFmtId="0" fontId="3" fillId="0" borderId="7" xfId="0" applyFont="1" applyBorder="1" applyAlignment="1">
      <alignment vertical="center" shrinkToFit="1"/>
    </xf>
    <xf numFmtId="0" fontId="3" fillId="0" borderId="2"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6" xfId="0" applyFont="1" applyBorder="1" applyAlignment="1">
      <alignment horizontal="center" vertical="center" wrapText="1" shrinkToFit="1"/>
    </xf>
    <xf numFmtId="0" fontId="52" fillId="0" borderId="55" xfId="0" applyFont="1" applyBorder="1" applyAlignment="1">
      <alignment horizontal="left" vertical="center"/>
    </xf>
    <xf numFmtId="0" fontId="4" fillId="36" borderId="59" xfId="0" applyFont="1" applyFill="1" applyBorder="1" applyAlignment="1">
      <alignment horizontal="center" vertical="center" shrinkToFit="1"/>
    </xf>
    <xf numFmtId="0" fontId="55" fillId="0" borderId="59" xfId="0" applyFont="1" applyBorder="1" applyAlignment="1">
      <alignment vertical="center" shrinkToFit="1"/>
    </xf>
    <xf numFmtId="0" fontId="56" fillId="0" borderId="0" xfId="0" applyFont="1">
      <alignment vertical="center"/>
    </xf>
    <xf numFmtId="0" fontId="4" fillId="0" borderId="65" xfId="0" applyFont="1" applyBorder="1" applyAlignment="1">
      <alignment vertical="center" shrinkToFit="1"/>
    </xf>
    <xf numFmtId="0" fontId="55" fillId="0" borderId="64" xfId="0" applyFont="1" applyBorder="1" applyAlignment="1">
      <alignment horizontal="center" vertical="center" shrinkToFit="1"/>
    </xf>
    <xf numFmtId="0" fontId="4" fillId="0" borderId="67" xfId="0" applyFont="1" applyBorder="1" applyAlignment="1">
      <alignment vertical="center" shrinkToFit="1"/>
    </xf>
    <xf numFmtId="0" fontId="55" fillId="0" borderId="68" xfId="0" applyFont="1" applyBorder="1" applyAlignment="1">
      <alignment vertical="center" shrinkToFit="1"/>
    </xf>
    <xf numFmtId="0" fontId="4" fillId="0" borderId="68" xfId="0" applyFont="1" applyBorder="1" applyAlignment="1">
      <alignment vertical="center" shrinkToFit="1"/>
    </xf>
    <xf numFmtId="0" fontId="4" fillId="0" borderId="68" xfId="0" applyFont="1" applyBorder="1" applyAlignment="1">
      <alignment horizontal="center" vertical="center" shrinkToFit="1"/>
    </xf>
    <xf numFmtId="0" fontId="55"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7" xfId="0" applyFont="1" applyFill="1" applyBorder="1" applyAlignment="1">
      <alignment vertical="center" shrinkToFit="1"/>
    </xf>
    <xf numFmtId="0" fontId="4" fillId="0" borderId="68" xfId="0" applyFont="1" applyFill="1" applyBorder="1" applyAlignment="1">
      <alignment vertical="center" shrinkToFit="1"/>
    </xf>
    <xf numFmtId="0" fontId="4" fillId="36" borderId="67" xfId="0" applyFont="1" applyFill="1" applyBorder="1" applyAlignment="1">
      <alignment horizontal="center" vertical="center" shrinkToFit="1"/>
    </xf>
    <xf numFmtId="0" fontId="4" fillId="36" borderId="68" xfId="0" applyFont="1" applyFill="1" applyBorder="1" applyAlignment="1">
      <alignment horizontal="center" vertical="center" shrinkToFit="1"/>
    </xf>
    <xf numFmtId="0" fontId="4" fillId="36" borderId="66" xfId="0" applyFont="1" applyFill="1" applyBorder="1" applyAlignment="1">
      <alignment horizontal="center" vertical="center" shrinkToFit="1"/>
    </xf>
    <xf numFmtId="0" fontId="3" fillId="36" borderId="66" xfId="0" applyFont="1" applyFill="1" applyBorder="1" applyAlignment="1">
      <alignment horizontal="center" vertical="center" shrinkToFit="1"/>
    </xf>
    <xf numFmtId="0" fontId="3" fillId="0" borderId="66" xfId="0" applyFont="1" applyBorder="1" applyAlignment="1">
      <alignment vertical="center" shrinkToFit="1"/>
    </xf>
    <xf numFmtId="0" fontId="3" fillId="0" borderId="66" xfId="0" applyFont="1" applyFill="1" applyBorder="1" applyAlignment="1">
      <alignment vertical="center" shrinkToFit="1"/>
    </xf>
    <xf numFmtId="0" fontId="3" fillId="0" borderId="71" xfId="0" applyFont="1" applyBorder="1" applyAlignment="1">
      <alignment vertical="center" shrinkToFit="1"/>
    </xf>
    <xf numFmtId="0" fontId="49" fillId="0" borderId="62" xfId="0" applyFont="1" applyBorder="1" applyAlignment="1">
      <alignment horizontal="center" vertical="center" shrinkToFit="1"/>
    </xf>
    <xf numFmtId="0" fontId="40" fillId="36" borderId="59" xfId="0" applyFont="1" applyFill="1" applyBorder="1" applyAlignment="1">
      <alignment horizontal="center" vertical="center" shrinkToFit="1"/>
    </xf>
    <xf numFmtId="0" fontId="40" fillId="0" borderId="59" xfId="0" applyFont="1" applyBorder="1" applyAlignment="1">
      <alignment horizontal="center" vertical="center" shrinkToFit="1"/>
    </xf>
    <xf numFmtId="0" fontId="40" fillId="0" borderId="0" xfId="0" applyFont="1" applyAlignment="1">
      <alignment horizontal="center" vertical="center" shrinkToFit="1"/>
    </xf>
    <xf numFmtId="0" fontId="40" fillId="0" borderId="59" xfId="0" applyFont="1" applyFill="1" applyBorder="1" applyAlignment="1">
      <alignment horizontal="center" vertical="center" shrinkToFit="1"/>
    </xf>
    <xf numFmtId="0" fontId="4" fillId="0" borderId="61" xfId="0" applyFont="1" applyBorder="1" applyAlignment="1">
      <alignment vertical="center" shrinkToFit="1"/>
    </xf>
    <xf numFmtId="0" fontId="55" fillId="0" borderId="62" xfId="0" applyFont="1" applyBorder="1" applyAlignment="1">
      <alignment vertical="center" shrinkToFit="1"/>
    </xf>
    <xf numFmtId="0" fontId="4" fillId="0" borderId="62" xfId="0" applyFont="1" applyBorder="1" applyAlignment="1">
      <alignment vertical="center" shrinkToFit="1"/>
    </xf>
    <xf numFmtId="0" fontId="4" fillId="0" borderId="62" xfId="0" applyFont="1" applyBorder="1" applyAlignment="1">
      <alignment horizontal="center" vertical="center" shrinkToFit="1"/>
    </xf>
    <xf numFmtId="0" fontId="40" fillId="0" borderId="62" xfId="0" applyFont="1" applyBorder="1" applyAlignment="1">
      <alignment horizontal="center" vertical="center" shrinkToFit="1"/>
    </xf>
    <xf numFmtId="0" fontId="3" fillId="0" borderId="63" xfId="0" applyFont="1" applyBorder="1" applyAlignment="1">
      <alignment vertical="center" shrinkToFit="1"/>
    </xf>
    <xf numFmtId="0" fontId="40" fillId="0" borderId="68" xfId="0" applyFont="1" applyBorder="1" applyAlignment="1">
      <alignment horizontal="center" vertical="center" shrinkToFit="1"/>
    </xf>
    <xf numFmtId="0" fontId="55" fillId="0" borderId="73" xfId="0" applyFont="1" applyBorder="1" applyAlignment="1">
      <alignment horizontal="center" vertical="center" shrinkToFit="1"/>
    </xf>
    <xf numFmtId="0" fontId="55" fillId="0" borderId="63" xfId="0" applyFont="1" applyBorder="1" applyAlignment="1">
      <alignment horizontal="center" vertical="center" shrinkToFit="1"/>
    </xf>
    <xf numFmtId="0" fontId="3" fillId="0" borderId="77" xfId="0" applyFont="1" applyBorder="1" applyAlignment="1">
      <alignment vertical="center" shrinkToFit="1"/>
    </xf>
    <xf numFmtId="0" fontId="3" fillId="0" borderId="78" xfId="0" applyFont="1" applyBorder="1" applyAlignment="1">
      <alignment vertical="center" shrinkToFit="1"/>
    </xf>
    <xf numFmtId="0" fontId="0" fillId="0" borderId="73" xfId="0" applyBorder="1">
      <alignment vertical="center"/>
    </xf>
    <xf numFmtId="0" fontId="0" fillId="0" borderId="79" xfId="0" applyBorder="1">
      <alignment vertical="center"/>
    </xf>
    <xf numFmtId="0" fontId="3" fillId="0" borderId="80" xfId="0" applyFont="1" applyBorder="1" applyAlignment="1">
      <alignment vertical="center" shrinkToFit="1"/>
    </xf>
    <xf numFmtId="0" fontId="3" fillId="0" borderId="83" xfId="0" applyFont="1" applyBorder="1" applyAlignment="1">
      <alignment vertical="center" shrinkToFit="1"/>
    </xf>
    <xf numFmtId="0" fontId="4" fillId="0" borderId="84" xfId="0" applyFont="1" applyBorder="1" applyAlignment="1">
      <alignment vertical="center" shrinkToFit="1"/>
    </xf>
    <xf numFmtId="0" fontId="55" fillId="0" borderId="3" xfId="0" applyFont="1" applyBorder="1" applyAlignment="1">
      <alignment vertical="center" shrinkToFit="1"/>
    </xf>
    <xf numFmtId="0" fontId="4" fillId="0" borderId="3" xfId="0" applyFont="1" applyBorder="1" applyAlignment="1">
      <alignment vertical="center" shrinkToFit="1"/>
    </xf>
    <xf numFmtId="0" fontId="4" fillId="0" borderId="3" xfId="0" applyFont="1" applyBorder="1" applyAlignment="1">
      <alignment horizontal="center" vertical="center" shrinkToFit="1"/>
    </xf>
    <xf numFmtId="0" fontId="55" fillId="0" borderId="85" xfId="0" applyFont="1" applyBorder="1" applyAlignment="1">
      <alignment horizontal="center" vertical="center" shrinkToFit="1"/>
    </xf>
    <xf numFmtId="0" fontId="40" fillId="0" borderId="3" xfId="0" applyFont="1" applyBorder="1" applyAlignment="1">
      <alignment horizontal="center" vertical="center" shrinkToFit="1"/>
    </xf>
    <xf numFmtId="0" fontId="4" fillId="36" borderId="84" xfId="0" applyFont="1" applyFill="1" applyBorder="1" applyAlignment="1">
      <alignment horizontal="center" vertical="center" shrinkToFit="1"/>
    </xf>
    <xf numFmtId="0" fontId="4" fillId="36" borderId="3" xfId="0" applyFont="1" applyFill="1" applyBorder="1" applyAlignment="1">
      <alignment horizontal="center" vertical="center" shrinkToFit="1"/>
    </xf>
    <xf numFmtId="0" fontId="4" fillId="36" borderId="85" xfId="0" applyFont="1" applyFill="1" applyBorder="1" applyAlignment="1">
      <alignment horizontal="center" vertical="center" shrinkToFit="1"/>
    </xf>
    <xf numFmtId="0" fontId="3" fillId="0" borderId="89" xfId="0" applyFont="1" applyBorder="1" applyAlignment="1">
      <alignment horizontal="center" vertical="center" wrapText="1" shrinkToFit="1"/>
    </xf>
    <xf numFmtId="0" fontId="3" fillId="0" borderId="62" xfId="0" applyFont="1" applyBorder="1" applyAlignment="1">
      <alignment vertical="center" wrapText="1" shrinkToFit="1"/>
    </xf>
    <xf numFmtId="0" fontId="3" fillId="0" borderId="68" xfId="0" applyFont="1" applyBorder="1" applyAlignment="1">
      <alignment vertical="center" wrapText="1" shrinkToFit="1"/>
    </xf>
    <xf numFmtId="0" fontId="3" fillId="2" borderId="66" xfId="0" applyFont="1" applyFill="1" applyBorder="1" applyAlignment="1">
      <alignment vertical="center" shrinkToFit="1"/>
    </xf>
    <xf numFmtId="0" fontId="3" fillId="0" borderId="82" xfId="0" applyFont="1" applyBorder="1" applyAlignment="1">
      <alignment vertical="center" wrapText="1" shrinkToFit="1"/>
    </xf>
    <xf numFmtId="0" fontId="3" fillId="0" borderId="72" xfId="0" applyFont="1" applyBorder="1" applyAlignment="1">
      <alignment vertical="center" wrapText="1" shrinkToFit="1"/>
    </xf>
    <xf numFmtId="0" fontId="3" fillId="0" borderId="82" xfId="0" applyFont="1" applyBorder="1" applyAlignment="1">
      <alignment horizontal="center" vertical="center" wrapText="1" shrinkToFit="1"/>
    </xf>
    <xf numFmtId="0" fontId="3" fillId="0" borderId="91" xfId="0" applyFont="1" applyBorder="1" applyAlignment="1">
      <alignment horizontal="center" vertical="center" wrapText="1" shrinkToFit="1"/>
    </xf>
    <xf numFmtId="0" fontId="3" fillId="0" borderId="76" xfId="0" applyFont="1" applyBorder="1" applyAlignment="1">
      <alignment vertical="center" wrapText="1" shrinkToFit="1"/>
    </xf>
    <xf numFmtId="0" fontId="3" fillId="2" borderId="71" xfId="0" applyFont="1" applyFill="1" applyBorder="1" applyAlignment="1">
      <alignment vertical="center" shrinkToFit="1"/>
    </xf>
    <xf numFmtId="0" fontId="3" fillId="0" borderId="68" xfId="0" applyFont="1" applyBorder="1" applyAlignment="1">
      <alignment vertical="center" shrinkToFit="1"/>
    </xf>
    <xf numFmtId="0" fontId="3" fillId="0" borderId="68" xfId="0" applyFont="1" applyBorder="1" applyAlignment="1">
      <alignment horizontal="center" vertical="center" shrinkToFit="1"/>
    </xf>
    <xf numFmtId="0" fontId="52" fillId="0" borderId="52" xfId="0" applyFont="1" applyBorder="1" applyAlignment="1">
      <alignment horizontal="left" vertical="center"/>
    </xf>
    <xf numFmtId="0" fontId="52" fillId="0" borderId="55" xfId="0" applyFont="1" applyBorder="1" applyAlignme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wrapText="1"/>
    </xf>
    <xf numFmtId="0" fontId="52" fillId="0" borderId="73" xfId="0" applyFont="1" applyBorder="1" applyAlignment="1">
      <alignment horizontal="left" vertical="center"/>
    </xf>
    <xf numFmtId="0" fontId="52" fillId="0" borderId="0" xfId="0" applyFont="1" applyFill="1" applyBorder="1" applyAlignment="1">
      <alignment horizontal="left" vertical="center"/>
    </xf>
    <xf numFmtId="0" fontId="52" fillId="33" borderId="69" xfId="0" applyFont="1" applyFill="1" applyBorder="1" applyAlignment="1">
      <alignment horizontal="center" vertical="center" wrapText="1"/>
    </xf>
    <xf numFmtId="0" fontId="52" fillId="33" borderId="70" xfId="0" applyFont="1" applyFill="1" applyBorder="1" applyAlignment="1">
      <alignment horizontal="center" vertical="center" wrapText="1"/>
    </xf>
    <xf numFmtId="0" fontId="52" fillId="33" borderId="71" xfId="0" applyFont="1" applyFill="1" applyBorder="1" applyAlignment="1">
      <alignment horizontal="center" vertical="center" wrapText="1"/>
    </xf>
    <xf numFmtId="0" fontId="52" fillId="0" borderId="63" xfId="0" applyFont="1" applyBorder="1" applyAlignment="1">
      <alignment horizontal="left" vertical="center"/>
    </xf>
    <xf numFmtId="0" fontId="52" fillId="0" borderId="66" xfId="0" applyFont="1" applyBorder="1" applyAlignment="1">
      <alignment horizontal="left" vertical="center"/>
    </xf>
    <xf numFmtId="0" fontId="52" fillId="0" borderId="75" xfId="0" applyFont="1" applyBorder="1" applyAlignment="1">
      <alignment horizontal="center" vertical="center"/>
    </xf>
    <xf numFmtId="0" fontId="52" fillId="0" borderId="72" xfId="0" applyFont="1" applyBorder="1" applyAlignment="1">
      <alignment horizontal="center" vertical="center"/>
    </xf>
    <xf numFmtId="0" fontId="52" fillId="0" borderId="60" xfId="0" applyFont="1" applyBorder="1" applyAlignment="1">
      <alignment horizontal="center" vertical="center"/>
    </xf>
    <xf numFmtId="0" fontId="3" fillId="0" borderId="55" xfId="0" applyFont="1" applyBorder="1" applyAlignment="1">
      <alignment vertical="center" shrinkToFit="1"/>
    </xf>
    <xf numFmtId="0" fontId="3" fillId="0" borderId="52" xfId="0" applyFont="1" applyBorder="1" applyAlignment="1">
      <alignment vertical="center" shrinkToFit="1"/>
    </xf>
    <xf numFmtId="0" fontId="52" fillId="0" borderId="61" xfId="0" applyFont="1" applyBorder="1" applyAlignment="1">
      <alignment horizontal="center" vertical="center" wrapText="1"/>
    </xf>
    <xf numFmtId="0" fontId="52" fillId="0" borderId="62" xfId="0" applyFont="1" applyBorder="1" applyAlignment="1">
      <alignment horizontal="center" vertical="center" wrapText="1"/>
    </xf>
    <xf numFmtId="0" fontId="57" fillId="0" borderId="71" xfId="0" applyFont="1" applyBorder="1" applyAlignment="1">
      <alignment horizontal="center" vertical="center" shrinkToFit="1"/>
    </xf>
    <xf numFmtId="0" fontId="52" fillId="0" borderId="66" xfId="0" applyFont="1" applyBorder="1" applyAlignment="1">
      <alignment horizontal="center" vertical="center"/>
    </xf>
    <xf numFmtId="0" fontId="52" fillId="0" borderId="99" xfId="0" applyFont="1" applyBorder="1" applyAlignment="1">
      <alignment horizontal="center" vertical="center"/>
    </xf>
    <xf numFmtId="0" fontId="52" fillId="0" borderId="63" xfId="0" applyFont="1" applyBorder="1" applyAlignment="1">
      <alignment horizontal="center" vertical="center"/>
    </xf>
    <xf numFmtId="0" fontId="4" fillId="41" borderId="75" xfId="0" applyFont="1" applyFill="1" applyBorder="1" applyAlignment="1">
      <alignment horizontal="center" vertical="center" shrinkToFit="1"/>
    </xf>
    <xf numFmtId="0" fontId="52" fillId="0" borderId="56" xfId="0" applyFont="1" applyBorder="1" applyAlignment="1">
      <alignment horizontal="center" vertical="center"/>
    </xf>
    <xf numFmtId="0" fontId="52" fillId="0" borderId="55" xfId="0" applyFont="1" applyBorder="1" applyAlignment="1">
      <alignment horizontal="center" vertical="center"/>
    </xf>
    <xf numFmtId="0" fontId="59" fillId="0" borderId="0" xfId="0" applyFont="1" applyAlignment="1">
      <alignment horizontal="center" vertical="center"/>
    </xf>
    <xf numFmtId="0" fontId="3" fillId="0" borderId="6" xfId="0" applyFont="1" applyBorder="1" applyAlignment="1">
      <alignment horizontal="center" vertical="center" wrapText="1" shrinkToFit="1"/>
    </xf>
    <xf numFmtId="0" fontId="50" fillId="0" borderId="106" xfId="0" applyFont="1" applyBorder="1" applyAlignment="1">
      <alignment horizontal="center" vertical="center" wrapText="1"/>
    </xf>
    <xf numFmtId="0" fontId="0" fillId="0" borderId="107" xfId="0" applyBorder="1">
      <alignment vertical="center"/>
    </xf>
    <xf numFmtId="0" fontId="0" fillId="0" borderId="105" xfId="0" applyBorder="1">
      <alignment vertical="center"/>
    </xf>
    <xf numFmtId="0" fontId="0" fillId="0" borderId="13"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108" xfId="0" applyFont="1" applyBorder="1" applyAlignment="1">
      <alignment horizontal="center" vertical="center" shrinkToFit="1"/>
    </xf>
    <xf numFmtId="0" fontId="4" fillId="0" borderId="108" xfId="0" applyFont="1" applyBorder="1" applyAlignment="1">
      <alignment vertical="center" shrinkToFit="1"/>
    </xf>
    <xf numFmtId="0" fontId="4" fillId="0" borderId="114" xfId="0" applyFont="1" applyBorder="1" applyAlignment="1">
      <alignment vertical="center" shrinkToFit="1"/>
    </xf>
    <xf numFmtId="0" fontId="55" fillId="0" borderId="113" xfId="0" applyFont="1" applyBorder="1" applyAlignment="1">
      <alignment horizontal="center" vertical="center" shrinkToFit="1"/>
    </xf>
    <xf numFmtId="0" fontId="40" fillId="0" borderId="108" xfId="0" applyFont="1" applyBorder="1" applyAlignment="1">
      <alignment horizontal="center" vertical="center" shrinkToFit="1"/>
    </xf>
    <xf numFmtId="0" fontId="3" fillId="0" borderId="113" xfId="0" applyFont="1" applyBorder="1" applyAlignment="1">
      <alignment vertical="center" shrinkToFit="1"/>
    </xf>
    <xf numFmtId="0" fontId="52" fillId="0" borderId="63" xfId="0" applyFont="1" applyBorder="1" applyAlignment="1">
      <alignment horizontal="center" vertical="center" wrapText="1"/>
    </xf>
    <xf numFmtId="0" fontId="52" fillId="0" borderId="62" xfId="0" applyFont="1" applyBorder="1" applyAlignment="1">
      <alignment horizontal="center" vertical="center"/>
    </xf>
    <xf numFmtId="0" fontId="57" fillId="0" borderId="109" xfId="0" applyFont="1" applyBorder="1" applyAlignment="1">
      <alignment horizontal="center" vertical="center" shrinkToFit="1"/>
    </xf>
    <xf numFmtId="0" fontId="63" fillId="0" borderId="81" xfId="0" applyFont="1" applyBorder="1" applyAlignment="1">
      <alignment horizontal="left" vertical="center"/>
    </xf>
    <xf numFmtId="0" fontId="49" fillId="0" borderId="61" xfId="0" applyFont="1" applyBorder="1" applyAlignment="1">
      <alignment horizontal="center" vertical="center" shrinkToFit="1"/>
    </xf>
    <xf numFmtId="0" fontId="49" fillId="0" borderId="63" xfId="0" applyFont="1" applyBorder="1" applyAlignment="1">
      <alignment horizontal="center" vertical="center" shrinkToFit="1"/>
    </xf>
    <xf numFmtId="0" fontId="0" fillId="0" borderId="0" xfId="0" applyBorder="1" applyAlignment="1">
      <alignment horizontal="center" vertical="center" shrinkToFit="1"/>
    </xf>
    <xf numFmtId="0" fontId="3" fillId="0" borderId="82"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49" fillId="0" borderId="73" xfId="0" applyFont="1" applyBorder="1" applyAlignment="1">
      <alignment horizontal="center" vertical="center" shrinkToFit="1"/>
    </xf>
    <xf numFmtId="0" fontId="4" fillId="0" borderId="118" xfId="0" applyFont="1" applyBorder="1" applyAlignment="1">
      <alignment vertical="center" shrinkToFit="1"/>
    </xf>
    <xf numFmtId="0" fontId="4" fillId="0" borderId="118" xfId="0" applyFont="1" applyFill="1" applyBorder="1" applyAlignment="1">
      <alignment vertical="center" shrinkToFit="1"/>
    </xf>
    <xf numFmtId="0" fontId="4" fillId="0" borderId="73" xfId="0" applyFont="1" applyBorder="1" applyAlignment="1">
      <alignment vertical="center" shrinkToFit="1"/>
    </xf>
    <xf numFmtId="0" fontId="3" fillId="0" borderId="121" xfId="0" applyFont="1" applyBorder="1" applyAlignment="1">
      <alignment vertical="center" shrinkToFit="1"/>
    </xf>
    <xf numFmtId="0" fontId="52" fillId="0" borderId="126" xfId="0" applyFont="1" applyBorder="1" applyAlignment="1">
      <alignment horizontal="center" vertical="center"/>
    </xf>
    <xf numFmtId="0" fontId="52" fillId="0" borderId="127" xfId="0" applyFont="1" applyBorder="1" applyAlignment="1">
      <alignment vertical="center"/>
    </xf>
    <xf numFmtId="0" fontId="52" fillId="0" borderId="125" xfId="0" applyFont="1" applyBorder="1" applyAlignment="1">
      <alignment horizontal="center" vertical="center"/>
    </xf>
    <xf numFmtId="0" fontId="52" fillId="0" borderId="127" xfId="0" applyFont="1" applyBorder="1" applyAlignment="1">
      <alignment horizontal="center" vertical="center"/>
    </xf>
    <xf numFmtId="0" fontId="52" fillId="0" borderId="63" xfId="0" applyFont="1" applyBorder="1" applyAlignment="1">
      <alignment vertical="center"/>
    </xf>
    <xf numFmtId="0" fontId="52" fillId="0" borderId="121" xfId="0" applyFont="1" applyBorder="1" applyAlignment="1">
      <alignment horizontal="left" vertical="center"/>
    </xf>
    <xf numFmtId="0" fontId="57" fillId="0" borderId="124" xfId="0" applyFont="1" applyBorder="1" applyAlignment="1">
      <alignment horizontal="center" vertical="center" shrinkToFit="1"/>
    </xf>
    <xf numFmtId="0" fontId="57" fillId="0" borderId="123" xfId="0" applyFont="1" applyBorder="1" applyAlignment="1">
      <alignment horizontal="center" vertical="center"/>
    </xf>
    <xf numFmtId="0" fontId="57" fillId="0" borderId="123" xfId="0" applyFont="1" applyBorder="1" applyAlignment="1">
      <alignment horizontal="center" vertical="center" shrinkToFit="1"/>
    </xf>
    <xf numFmtId="0" fontId="52" fillId="0" borderId="123" xfId="0" applyFont="1" applyBorder="1" applyAlignment="1">
      <alignment horizontal="center" vertical="center"/>
    </xf>
    <xf numFmtId="0" fontId="52" fillId="0" borderId="121" xfId="0" applyFont="1" applyBorder="1" applyAlignment="1">
      <alignment horizontal="center" vertical="center"/>
    </xf>
    <xf numFmtId="1" fontId="57" fillId="0" borderId="123" xfId="0" applyNumberFormat="1" applyFont="1" applyBorder="1" applyAlignment="1">
      <alignment horizontal="center" vertical="center" shrinkToFit="1"/>
    </xf>
    <xf numFmtId="0" fontId="57" fillId="0" borderId="119" xfId="0" applyFont="1" applyBorder="1" applyAlignment="1">
      <alignment horizontal="center" vertical="center" shrinkToFit="1"/>
    </xf>
    <xf numFmtId="1" fontId="57" fillId="0" borderId="109" xfId="0" applyNumberFormat="1" applyFont="1" applyBorder="1" applyAlignment="1">
      <alignment horizontal="center" vertical="center" shrinkToFit="1"/>
    </xf>
    <xf numFmtId="0" fontId="55" fillId="0" borderId="129" xfId="0" applyFont="1" applyBorder="1" applyAlignment="1">
      <alignment vertical="center" shrinkToFit="1"/>
    </xf>
    <xf numFmtId="0" fontId="4" fillId="0" borderId="129" xfId="0" applyFont="1" applyBorder="1" applyAlignment="1">
      <alignment vertical="center" shrinkToFit="1"/>
    </xf>
    <xf numFmtId="0" fontId="4" fillId="0" borderId="129" xfId="0" applyFont="1" applyBorder="1" applyAlignment="1">
      <alignment horizontal="center" vertical="center" shrinkToFit="1"/>
    </xf>
    <xf numFmtId="0" fontId="55" fillId="0" borderId="128" xfId="0" applyFont="1" applyBorder="1" applyAlignment="1">
      <alignment horizontal="center" vertical="center" shrinkToFit="1"/>
    </xf>
    <xf numFmtId="0" fontId="40" fillId="0" borderId="129" xfId="0" applyFont="1" applyBorder="1" applyAlignment="1">
      <alignment horizontal="center" vertical="center" shrinkToFit="1"/>
    </xf>
    <xf numFmtId="0" fontId="4" fillId="0" borderId="130" xfId="0" applyFont="1" applyBorder="1" applyAlignment="1">
      <alignment vertical="center" shrinkToFit="1"/>
    </xf>
    <xf numFmtId="0" fontId="4" fillId="0" borderId="131" xfId="0" applyFont="1" applyBorder="1" applyAlignment="1">
      <alignment vertical="center" shrinkToFit="1"/>
    </xf>
    <xf numFmtId="0" fontId="3" fillId="0" borderId="128" xfId="0" applyFont="1" applyBorder="1" applyAlignment="1">
      <alignment vertical="center" shrinkToFit="1"/>
    </xf>
    <xf numFmtId="0" fontId="3" fillId="0" borderId="129" xfId="0" applyFont="1" applyBorder="1" applyAlignment="1">
      <alignment vertical="center" shrinkToFit="1"/>
    </xf>
    <xf numFmtId="0" fontId="3" fillId="0" borderId="0" xfId="0" applyFont="1" applyBorder="1" applyAlignment="1">
      <alignment horizontal="center" vertical="center" shrinkToFit="1"/>
    </xf>
    <xf numFmtId="0" fontId="3" fillId="0" borderId="125" xfId="0" applyFont="1" applyBorder="1" applyAlignment="1">
      <alignment vertical="center" wrapText="1" shrinkToFit="1"/>
    </xf>
    <xf numFmtId="0" fontId="0" fillId="0" borderId="125" xfId="0" applyBorder="1">
      <alignment vertical="center"/>
    </xf>
    <xf numFmtId="0" fontId="4" fillId="0" borderId="0" xfId="0" applyFont="1" applyBorder="1" applyAlignment="1">
      <alignment vertical="center" shrinkToFit="1"/>
    </xf>
    <xf numFmtId="0" fontId="55" fillId="0" borderId="0" xfId="0" applyFont="1" applyBorder="1" applyAlignment="1">
      <alignment vertical="center" shrinkToFit="1"/>
    </xf>
    <xf numFmtId="0" fontId="4" fillId="0" borderId="0" xfId="0" applyFont="1" applyBorder="1" applyAlignment="1">
      <alignment horizontal="center" vertical="center" shrinkToFit="1"/>
    </xf>
    <xf numFmtId="0" fontId="55" fillId="0" borderId="0" xfId="0" applyFont="1" applyBorder="1" applyAlignment="1">
      <alignment horizontal="center" vertical="center" shrinkToFit="1"/>
    </xf>
    <xf numFmtId="0" fontId="40" fillId="0" borderId="0" xfId="0" applyFont="1" applyBorder="1" applyAlignment="1">
      <alignment horizontal="center" vertical="center" shrinkToFit="1"/>
    </xf>
    <xf numFmtId="0" fontId="0" fillId="0" borderId="135" xfId="0" applyBorder="1">
      <alignment vertical="center"/>
    </xf>
    <xf numFmtId="0" fontId="55" fillId="0" borderId="131" xfId="0" applyFont="1" applyBorder="1" applyAlignment="1">
      <alignment horizontal="center" vertical="center" shrinkToFit="1"/>
    </xf>
    <xf numFmtId="0" fontId="4" fillId="41" borderId="129" xfId="0" applyFont="1" applyFill="1" applyBorder="1" applyAlignment="1">
      <alignment horizontal="center" vertical="center" shrinkToFit="1"/>
    </xf>
    <xf numFmtId="0" fontId="4" fillId="41" borderId="131" xfId="0" applyFont="1" applyFill="1" applyBorder="1" applyAlignment="1">
      <alignment horizontal="center" vertical="center" shrinkToFit="1"/>
    </xf>
    <xf numFmtId="0" fontId="0" fillId="0" borderId="128" xfId="0" applyBorder="1">
      <alignment vertical="center"/>
    </xf>
    <xf numFmtId="0" fontId="4" fillId="0" borderId="130" xfId="0" applyFont="1" applyBorder="1" applyAlignment="1">
      <alignment horizontal="center" vertical="center" shrinkToFit="1"/>
    </xf>
    <xf numFmtId="0" fontId="4" fillId="0" borderId="133" xfId="0" applyFont="1" applyBorder="1" applyAlignment="1">
      <alignment vertical="center" shrinkToFit="1"/>
    </xf>
    <xf numFmtId="0" fontId="3" fillId="0" borderId="136" xfId="0" applyFont="1" applyBorder="1" applyAlignment="1">
      <alignment vertical="center" shrinkToFit="1"/>
    </xf>
    <xf numFmtId="0" fontId="3" fillId="0" borderId="139" xfId="0" applyFont="1" applyBorder="1" applyAlignment="1">
      <alignment vertical="center" shrinkToFit="1"/>
    </xf>
    <xf numFmtId="0" fontId="4" fillId="0" borderId="0" xfId="0" applyFont="1" applyFill="1" applyBorder="1" applyAlignment="1">
      <alignment horizontal="center" vertical="center" shrinkToFit="1"/>
    </xf>
    <xf numFmtId="0" fontId="3" fillId="0" borderId="54" xfId="0" applyFont="1" applyBorder="1" applyAlignment="1">
      <alignment vertical="center" shrinkToFit="1"/>
    </xf>
    <xf numFmtId="0" fontId="57" fillId="0" borderId="0" xfId="0" applyFont="1" applyBorder="1" applyAlignment="1">
      <alignment horizontal="center" vertical="center" shrinkToFit="1"/>
    </xf>
    <xf numFmtId="1" fontId="57" fillId="0" borderId="0" xfId="0" applyNumberFormat="1" applyFont="1" applyBorder="1" applyAlignment="1">
      <alignment horizontal="center" vertical="center" shrinkToFit="1"/>
    </xf>
    <xf numFmtId="0" fontId="52" fillId="0" borderId="130" xfId="0" applyFont="1" applyBorder="1" applyAlignment="1">
      <alignment horizontal="center" vertical="center"/>
    </xf>
    <xf numFmtId="0" fontId="3" fillId="0" borderId="130" xfId="0" applyFont="1" applyBorder="1" applyAlignment="1">
      <alignment horizontal="center" vertical="center" shrinkToFit="1"/>
    </xf>
    <xf numFmtId="0" fontId="52" fillId="0" borderId="131" xfId="0" applyFont="1" applyBorder="1" applyAlignment="1">
      <alignment horizontal="left" vertical="center"/>
    </xf>
    <xf numFmtId="0" fontId="40" fillId="0" borderId="66" xfId="0" applyFont="1" applyFill="1" applyBorder="1" applyAlignment="1">
      <alignment vertical="center" shrinkToFit="1"/>
    </xf>
    <xf numFmtId="0" fontId="40" fillId="0" borderId="68" xfId="0" applyFont="1" applyBorder="1" applyAlignment="1">
      <alignment vertical="center" shrinkToFit="1"/>
    </xf>
    <xf numFmtId="0" fontId="40" fillId="0" borderId="66" xfId="0" applyFont="1" applyBorder="1" applyAlignment="1">
      <alignment horizontal="center" vertical="center" shrinkToFit="1"/>
    </xf>
    <xf numFmtId="0" fontId="40" fillId="0" borderId="64" xfId="0" applyFont="1" applyBorder="1" applyAlignment="1">
      <alignment horizontal="center" vertical="center" shrinkToFit="1"/>
    </xf>
    <xf numFmtId="0" fontId="40" fillId="0" borderId="121" xfId="0" applyFont="1" applyFill="1" applyBorder="1" applyAlignment="1">
      <alignment vertical="center" shrinkToFit="1"/>
    </xf>
    <xf numFmtId="0" fontId="40" fillId="2" borderId="66" xfId="0" applyFont="1" applyFill="1" applyBorder="1" applyAlignment="1">
      <alignment vertical="center" shrinkToFit="1"/>
    </xf>
    <xf numFmtId="0" fontId="40" fillId="0" borderId="68" xfId="0" applyFont="1" applyFill="1" applyBorder="1" applyAlignment="1">
      <alignment vertical="center" shrinkToFit="1"/>
    </xf>
    <xf numFmtId="0" fontId="40" fillId="0" borderId="68" xfId="0" applyFont="1" applyFill="1" applyBorder="1" applyAlignment="1">
      <alignment horizontal="center" vertical="center" shrinkToFit="1"/>
    </xf>
    <xf numFmtId="0" fontId="40" fillId="0" borderId="66" xfId="0" applyFont="1" applyFill="1" applyBorder="1" applyAlignment="1">
      <alignment horizontal="center" vertical="center" shrinkToFit="1"/>
    </xf>
    <xf numFmtId="0" fontId="40" fillId="0" borderId="64" xfId="0" applyFont="1" applyFill="1" applyBorder="1" applyAlignment="1">
      <alignment horizontal="center" vertical="center" shrinkToFit="1"/>
    </xf>
    <xf numFmtId="0" fontId="40" fillId="0" borderId="111" xfId="0" applyFont="1" applyBorder="1" applyAlignment="1">
      <alignment horizontal="center" vertical="center" shrinkToFit="1"/>
    </xf>
    <xf numFmtId="0" fontId="40" fillId="0" borderId="65" xfId="0" applyFont="1" applyBorder="1" applyAlignment="1">
      <alignment horizontal="center" vertical="center" shrinkToFit="1"/>
    </xf>
    <xf numFmtId="0" fontId="40" fillId="0" borderId="66" xfId="0" applyFont="1" applyBorder="1" applyAlignment="1">
      <alignment vertical="center" wrapText="1" shrinkToFit="1"/>
    </xf>
    <xf numFmtId="0" fontId="40" fillId="0" borderId="111" xfId="0" applyFont="1" applyFill="1" applyBorder="1" applyAlignment="1">
      <alignment vertical="center" shrinkToFit="1"/>
    </xf>
    <xf numFmtId="0" fontId="40" fillId="0" borderId="108" xfId="0" applyFont="1" applyFill="1" applyBorder="1" applyAlignment="1">
      <alignment vertical="center" shrinkToFit="1"/>
    </xf>
    <xf numFmtId="0" fontId="40" fillId="0" borderId="65" xfId="0" applyFont="1" applyFill="1" applyBorder="1" applyAlignment="1">
      <alignment vertical="center" shrinkToFit="1"/>
    </xf>
    <xf numFmtId="0" fontId="40" fillId="0" borderId="59" xfId="0" applyFont="1" applyFill="1" applyBorder="1" applyAlignment="1">
      <alignment vertical="center" shrinkToFit="1"/>
    </xf>
    <xf numFmtId="0" fontId="40" fillId="0" borderId="93" xfId="0" applyFont="1" applyBorder="1" applyAlignment="1">
      <alignment vertical="center" wrapText="1" shrinkToFit="1"/>
    </xf>
    <xf numFmtId="0" fontId="65" fillId="0" borderId="54" xfId="0" applyFont="1" applyBorder="1" applyAlignment="1">
      <alignment vertical="center"/>
    </xf>
    <xf numFmtId="0" fontId="65" fillId="0" borderId="0" xfId="0" applyFont="1" applyAlignment="1">
      <alignment vertical="center"/>
    </xf>
    <xf numFmtId="38" fontId="3" fillId="27" borderId="1" xfId="1" applyFont="1" applyFill="1" applyBorder="1" applyAlignment="1">
      <alignment vertical="center" shrinkToFit="1"/>
    </xf>
    <xf numFmtId="0" fontId="3" fillId="0" borderId="146" xfId="0" applyFont="1" applyFill="1" applyBorder="1" applyAlignment="1">
      <alignment vertical="center" shrinkToFit="1"/>
    </xf>
    <xf numFmtId="0" fontId="40" fillId="0" borderId="146" xfId="0" applyFont="1" applyFill="1" applyBorder="1" applyAlignment="1">
      <alignment vertical="center" shrinkToFit="1"/>
    </xf>
    <xf numFmtId="38" fontId="3" fillId="26" borderId="129" xfId="0" applyNumberFormat="1" applyFont="1" applyFill="1" applyBorder="1" applyAlignment="1">
      <alignment vertical="center" shrinkToFit="1"/>
    </xf>
    <xf numFmtId="0" fontId="3" fillId="0" borderId="62" xfId="0" applyFont="1" applyBorder="1" applyAlignment="1">
      <alignment vertical="center" shrinkToFit="1"/>
    </xf>
    <xf numFmtId="0" fontId="3" fillId="0" borderId="79" xfId="0" applyFont="1" applyBorder="1" applyAlignment="1">
      <alignment vertical="center" shrinkToFit="1"/>
    </xf>
    <xf numFmtId="0" fontId="3" fillId="0" borderId="142" xfId="0" applyFont="1" applyBorder="1" applyAlignment="1">
      <alignment vertical="center" shrinkToFit="1"/>
    </xf>
    <xf numFmtId="186" fontId="39" fillId="3" borderId="62" xfId="1" applyNumberFormat="1" applyFont="1" applyFill="1" applyBorder="1" applyAlignment="1">
      <alignment vertical="center" shrinkToFit="1"/>
    </xf>
    <xf numFmtId="0" fontId="3" fillId="0" borderId="73" xfId="0" applyFont="1" applyBorder="1" applyAlignment="1">
      <alignment vertical="center" shrinkToFit="1"/>
    </xf>
    <xf numFmtId="186" fontId="39" fillId="3" borderId="129" xfId="1" applyNumberFormat="1" applyFont="1" applyFill="1" applyBorder="1" applyAlignment="1">
      <alignment vertical="center" shrinkToFit="1"/>
    </xf>
    <xf numFmtId="0" fontId="3" fillId="0" borderId="146" xfId="0" applyFont="1" applyBorder="1" applyAlignment="1">
      <alignment vertical="center" shrinkToFit="1"/>
    </xf>
    <xf numFmtId="188" fontId="3" fillId="3" borderId="136" xfId="0" applyNumberFormat="1" applyFont="1" applyFill="1" applyBorder="1" applyAlignment="1">
      <alignment vertical="center" shrinkToFit="1"/>
    </xf>
    <xf numFmtId="0" fontId="3" fillId="0" borderId="139" xfId="0" applyFont="1" applyBorder="1" applyAlignment="1">
      <alignment vertical="center"/>
    </xf>
    <xf numFmtId="0" fontId="3" fillId="27" borderId="129" xfId="0" applyFont="1" applyFill="1" applyBorder="1" applyAlignment="1">
      <alignment vertical="center" shrinkToFit="1"/>
    </xf>
    <xf numFmtId="0" fontId="40" fillId="0" borderId="0" xfId="0" applyFont="1" applyBorder="1" applyAlignment="1">
      <alignment horizontal="left" vertical="center" shrinkToFit="1"/>
    </xf>
    <xf numFmtId="0" fontId="40" fillId="0" borderId="0" xfId="0" applyFont="1" applyBorder="1" applyAlignment="1">
      <alignment horizontal="left" vertical="center" wrapText="1" shrinkToFit="1"/>
    </xf>
    <xf numFmtId="38" fontId="3" fillId="0" borderId="0" xfId="0" applyNumberFormat="1" applyFont="1" applyFill="1" applyBorder="1" applyAlignment="1">
      <alignment horizontal="left" vertical="center" shrinkToFit="1"/>
    </xf>
    <xf numFmtId="0" fontId="40" fillId="0" borderId="0" xfId="0" applyFont="1" applyFill="1" applyBorder="1" applyAlignment="1">
      <alignment horizontal="left" vertical="center" shrinkToFit="1"/>
    </xf>
    <xf numFmtId="38" fontId="3" fillId="0" borderId="0" xfId="0" applyNumberFormat="1" applyFont="1" applyFill="1" applyBorder="1" applyAlignment="1">
      <alignment horizontal="center" vertical="center" shrinkToFit="1"/>
    </xf>
    <xf numFmtId="0" fontId="39" fillId="0" borderId="0" xfId="0" applyFont="1" applyFill="1" applyBorder="1" applyAlignment="1">
      <alignment horizontal="left" vertical="center" wrapText="1" shrinkToFit="1"/>
    </xf>
    <xf numFmtId="0" fontId="39" fillId="0" borderId="0" xfId="0" applyFont="1" applyFill="1" applyBorder="1" applyAlignment="1">
      <alignment horizontal="left" vertical="center" shrinkToFit="1"/>
    </xf>
    <xf numFmtId="38" fontId="3" fillId="0" borderId="0" xfId="1" applyFont="1" applyFill="1" applyBorder="1" applyAlignment="1">
      <alignment horizontal="left" vertical="center" shrinkToFit="1"/>
    </xf>
    <xf numFmtId="0" fontId="0" fillId="0" borderId="0" xfId="0" applyBorder="1" applyAlignment="1">
      <alignment horizontal="right" vertical="center" shrinkToFit="1"/>
    </xf>
    <xf numFmtId="0" fontId="3" fillId="0" borderId="129" xfId="0" applyFont="1" applyFill="1" applyBorder="1" applyAlignment="1">
      <alignment horizontal="center" vertical="center" shrinkToFit="1"/>
    </xf>
    <xf numFmtId="49" fontId="50" fillId="0" borderId="0" xfId="0" applyNumberFormat="1" applyFont="1" applyFill="1" applyBorder="1" applyAlignment="1">
      <alignment horizontal="left" vertical="center"/>
    </xf>
    <xf numFmtId="0" fontId="62" fillId="0" borderId="0" xfId="0" applyFont="1" applyFill="1" applyBorder="1" applyAlignment="1">
      <alignment vertical="center"/>
    </xf>
    <xf numFmtId="0" fontId="3" fillId="0" borderId="8" xfId="0" applyFont="1" applyFill="1" applyBorder="1" applyAlignment="1">
      <alignment vertical="center" shrinkToFit="1"/>
    </xf>
    <xf numFmtId="0" fontId="3" fillId="0" borderId="129" xfId="0" applyFont="1" applyFill="1" applyBorder="1" applyAlignment="1">
      <alignment vertical="center" shrinkToFit="1"/>
    </xf>
    <xf numFmtId="0" fontId="34" fillId="0" borderId="0" xfId="0" applyFont="1" applyBorder="1" applyAlignment="1">
      <alignment vertical="center" wrapText="1"/>
    </xf>
    <xf numFmtId="0" fontId="59" fillId="0" borderId="0" xfId="0" applyFont="1" applyFill="1" applyBorder="1" applyAlignment="1">
      <alignment vertical="center"/>
    </xf>
    <xf numFmtId="0" fontId="58" fillId="0" borderId="0" xfId="0" applyFont="1" applyFill="1" applyBorder="1" applyAlignment="1">
      <alignment vertical="center"/>
    </xf>
    <xf numFmtId="0" fontId="0" fillId="0" borderId="0" xfId="0" applyAlignment="1">
      <alignment horizontal="left" vertical="center"/>
    </xf>
    <xf numFmtId="0" fontId="0" fillId="0" borderId="152" xfId="0" applyBorder="1" applyAlignment="1">
      <alignment horizontal="left" vertical="center" wrapText="1"/>
    </xf>
    <xf numFmtId="0" fontId="41" fillId="0" borderId="152" xfId="0" applyFont="1" applyBorder="1" applyAlignment="1">
      <alignment horizontal="left" vertical="center" wrapText="1"/>
    </xf>
    <xf numFmtId="0" fontId="0" fillId="0" borderId="1" xfId="0" applyFill="1" applyBorder="1" applyAlignment="1">
      <alignment vertical="center" shrinkToFit="1"/>
    </xf>
    <xf numFmtId="0" fontId="3" fillId="2" borderId="6" xfId="0" applyFont="1" applyFill="1" applyBorder="1" applyAlignment="1">
      <alignment horizontal="center" vertical="center" shrinkToFit="1"/>
    </xf>
    <xf numFmtId="0" fontId="52" fillId="0" borderId="0" xfId="0" applyFont="1" applyFill="1" applyBorder="1" applyAlignment="1">
      <alignment horizontal="left" vertical="center"/>
    </xf>
    <xf numFmtId="179" fontId="4" fillId="0" borderId="155" xfId="56" applyNumberFormat="1" applyFont="1" applyFill="1" applyBorder="1" applyAlignment="1">
      <alignment horizontal="center" vertical="center" shrinkToFit="1"/>
    </xf>
    <xf numFmtId="179" fontId="4" fillId="0" borderId="3" xfId="56" applyNumberFormat="1" applyFont="1" applyFill="1" applyBorder="1" applyAlignment="1">
      <alignment horizontal="center" vertical="center" shrinkToFit="1"/>
    </xf>
    <xf numFmtId="0" fontId="67" fillId="0" borderId="75" xfId="0" applyFont="1" applyBorder="1" applyAlignment="1">
      <alignment horizontal="left" vertical="center"/>
    </xf>
    <xf numFmtId="0" fontId="67" fillId="0" borderId="72" xfId="0" applyFont="1" applyBorder="1" applyAlignment="1">
      <alignment horizontal="left" vertical="center"/>
    </xf>
    <xf numFmtId="0" fontId="67" fillId="0" borderId="126" xfId="0" applyFont="1" applyBorder="1" applyAlignment="1">
      <alignment horizontal="left" vertical="center"/>
    </xf>
    <xf numFmtId="0" fontId="67" fillId="0" borderId="122" xfId="0" applyFont="1" applyBorder="1" applyAlignment="1">
      <alignment horizontal="left" vertical="center"/>
    </xf>
    <xf numFmtId="0" fontId="61" fillId="0" borderId="122" xfId="0" applyFont="1" applyBorder="1" applyAlignment="1">
      <alignment horizontal="left" vertical="center" shrinkToFit="1"/>
    </xf>
    <xf numFmtId="0" fontId="61" fillId="0" borderId="76" xfId="0" applyFont="1" applyBorder="1" applyAlignment="1">
      <alignment horizontal="left" vertical="center" shrinkToFit="1"/>
    </xf>
    <xf numFmtId="0" fontId="52" fillId="0" borderId="128" xfId="0" applyFont="1" applyBorder="1" applyAlignment="1">
      <alignment horizontal="left" vertical="center"/>
    </xf>
    <xf numFmtId="0" fontId="67" fillId="0" borderId="0" xfId="0" applyFont="1" applyBorder="1" applyAlignment="1">
      <alignment horizontal="left" vertical="center"/>
    </xf>
    <xf numFmtId="0" fontId="67" fillId="0" borderId="157" xfId="0" applyFont="1" applyBorder="1" applyAlignment="1">
      <alignment horizontal="left" vertical="center"/>
    </xf>
    <xf numFmtId="0" fontId="67" fillId="0" borderId="158" xfId="0" applyFont="1" applyBorder="1" applyAlignment="1">
      <alignment horizontal="left" vertical="center"/>
    </xf>
    <xf numFmtId="0" fontId="52" fillId="0" borderId="61" xfId="0" applyFont="1" applyBorder="1" applyAlignment="1">
      <alignment horizontal="center" vertical="center"/>
    </xf>
    <xf numFmtId="0" fontId="52" fillId="0" borderId="138" xfId="0" applyFont="1" applyBorder="1" applyAlignment="1">
      <alignment horizontal="center" vertical="center"/>
    </xf>
    <xf numFmtId="0" fontId="52" fillId="0" borderId="159" xfId="0" applyFont="1" applyBorder="1" applyAlignment="1">
      <alignment horizontal="center" vertical="center"/>
    </xf>
    <xf numFmtId="0" fontId="3" fillId="0" borderId="138" xfId="0" applyFont="1" applyBorder="1" applyAlignment="1">
      <alignment horizontal="center" vertical="center" shrinkToFit="1"/>
    </xf>
    <xf numFmtId="0" fontId="61" fillId="0" borderId="0" xfId="0" applyFont="1" applyAlignment="1">
      <alignment vertical="center" shrinkToFit="1"/>
    </xf>
    <xf numFmtId="0" fontId="52" fillId="0" borderId="160" xfId="0" applyFont="1" applyBorder="1" applyAlignment="1">
      <alignment horizontal="center" vertical="center"/>
    </xf>
    <xf numFmtId="0" fontId="68" fillId="0" borderId="157" xfId="0" applyFont="1" applyBorder="1" applyAlignment="1">
      <alignment horizontal="left" vertical="center"/>
    </xf>
    <xf numFmtId="0" fontId="68" fillId="0" borderId="158" xfId="0" applyFont="1" applyBorder="1" applyAlignment="1">
      <alignment horizontal="left" vertical="center"/>
    </xf>
    <xf numFmtId="0" fontId="67" fillId="0" borderId="88" xfId="0" applyFont="1" applyBorder="1" applyAlignment="1">
      <alignment horizontal="left" vertical="center"/>
    </xf>
    <xf numFmtId="0" fontId="67" fillId="0" borderId="161" xfId="0" applyFont="1" applyBorder="1" applyAlignment="1">
      <alignment horizontal="left" vertical="center"/>
    </xf>
    <xf numFmtId="0" fontId="61" fillId="0" borderId="157" xfId="0" applyFont="1" applyBorder="1" applyAlignment="1">
      <alignment horizontal="left" vertical="center" shrinkToFit="1"/>
    </xf>
    <xf numFmtId="0" fontId="61" fillId="0" borderId="158" xfId="0" applyFont="1" applyBorder="1" applyAlignment="1">
      <alignment horizontal="left" vertical="center" shrinkToFit="1"/>
    </xf>
    <xf numFmtId="0" fontId="4" fillId="0" borderId="108" xfId="0" applyFont="1" applyFill="1" applyBorder="1" applyAlignment="1">
      <alignment horizontal="center" vertical="center" shrinkToFit="1"/>
    </xf>
    <xf numFmtId="0" fontId="4" fillId="0" borderId="59" xfId="0" applyFont="1" applyFill="1" applyBorder="1" applyAlignment="1">
      <alignment horizontal="center" vertical="center" shrinkToFit="1"/>
    </xf>
    <xf numFmtId="0" fontId="4" fillId="0" borderId="129" xfId="0" applyFont="1" applyFill="1" applyBorder="1" applyAlignment="1">
      <alignment horizontal="center" vertical="center" shrinkToFit="1"/>
    </xf>
    <xf numFmtId="0" fontId="4" fillId="0" borderId="167" xfId="0" applyFont="1" applyFill="1" applyBorder="1" applyAlignment="1">
      <alignment horizontal="center" vertical="center" shrinkToFit="1"/>
    </xf>
    <xf numFmtId="0" fontId="4" fillId="39" borderId="166" xfId="0" applyFont="1" applyFill="1" applyBorder="1" applyAlignment="1">
      <alignment horizontal="center" vertical="center" shrinkToFit="1"/>
    </xf>
    <xf numFmtId="0" fontId="4" fillId="0" borderId="68" xfId="0" applyFont="1" applyFill="1" applyBorder="1" applyAlignment="1">
      <alignment horizontal="center" vertical="center" shrinkToFit="1"/>
    </xf>
    <xf numFmtId="0" fontId="40" fillId="41" borderId="66" xfId="0" applyFont="1" applyFill="1" applyBorder="1" applyAlignment="1">
      <alignment horizontal="center" vertical="center" shrinkToFit="1"/>
    </xf>
    <xf numFmtId="0" fontId="60" fillId="0" borderId="92" xfId="0" applyFont="1" applyBorder="1" applyAlignment="1">
      <alignment horizontal="center" vertical="top" textRotation="255" shrinkToFit="1"/>
    </xf>
    <xf numFmtId="0" fontId="60" fillId="0" borderId="109" xfId="0" applyFont="1" applyBorder="1" applyAlignment="1">
      <alignment horizontal="center" vertical="top" textRotation="255" shrinkToFit="1"/>
    </xf>
    <xf numFmtId="0" fontId="60" fillId="0" borderId="74" xfId="0" applyFont="1" applyBorder="1" applyAlignment="1">
      <alignment horizontal="center" vertical="top" textRotation="255" shrinkToFit="1"/>
    </xf>
    <xf numFmtId="0" fontId="60" fillId="0" borderId="71" xfId="0" applyFont="1" applyBorder="1" applyAlignment="1">
      <alignment horizontal="center" vertical="top" textRotation="255" shrinkToFit="1"/>
    </xf>
    <xf numFmtId="0" fontId="60" fillId="0" borderId="119" xfId="0" applyFont="1" applyBorder="1" applyAlignment="1">
      <alignment horizontal="center" vertical="top" textRotation="255" shrinkToFit="1"/>
    </xf>
    <xf numFmtId="0" fontId="60" fillId="0" borderId="110" xfId="0" applyFont="1" applyBorder="1" applyAlignment="1">
      <alignment horizontal="center" vertical="top" textRotation="255" shrinkToFit="1"/>
    </xf>
    <xf numFmtId="0" fontId="0" fillId="33" borderId="100" xfId="0" applyFill="1" applyBorder="1" applyAlignment="1">
      <alignment horizontal="center" vertical="center"/>
    </xf>
    <xf numFmtId="0" fontId="0" fillId="33" borderId="146" xfId="0" applyFill="1" applyBorder="1" applyAlignment="1">
      <alignment horizontal="center" vertical="center"/>
    </xf>
    <xf numFmtId="0" fontId="0" fillId="33" borderId="152" xfId="0" applyFill="1" applyBorder="1" applyAlignment="1">
      <alignment horizontal="center" vertical="center"/>
    </xf>
    <xf numFmtId="0" fontId="41" fillId="33" borderId="100" xfId="0" applyFont="1" applyFill="1" applyBorder="1" applyAlignment="1">
      <alignment horizontal="center" vertical="center"/>
    </xf>
    <xf numFmtId="0" fontId="41" fillId="33" borderId="146" xfId="0" applyFont="1" applyFill="1" applyBorder="1" applyAlignment="1">
      <alignment vertical="center"/>
    </xf>
    <xf numFmtId="0" fontId="3" fillId="33" borderId="147" xfId="0" applyFont="1" applyFill="1" applyBorder="1" applyAlignment="1">
      <alignment horizontal="center" vertical="center"/>
    </xf>
    <xf numFmtId="0" fontId="0" fillId="33" borderId="152" xfId="0" applyFill="1" applyBorder="1" applyAlignment="1">
      <alignment vertical="center" wrapText="1"/>
    </xf>
    <xf numFmtId="0" fontId="4" fillId="33" borderId="147" xfId="0" applyFont="1" applyFill="1" applyBorder="1" applyAlignment="1">
      <alignment horizontal="center" vertical="center"/>
    </xf>
    <xf numFmtId="0" fontId="41" fillId="33" borderId="146" xfId="0" applyFont="1" applyFill="1" applyBorder="1" applyAlignment="1">
      <alignment vertical="center" wrapText="1"/>
    </xf>
    <xf numFmtId="0" fontId="42" fillId="0" borderId="2" xfId="0" applyFont="1" applyBorder="1" applyAlignment="1">
      <alignment horizontal="center" vertical="center" wrapText="1" shrinkToFit="1"/>
    </xf>
    <xf numFmtId="0" fontId="42" fillId="0" borderId="6" xfId="0" applyFont="1" applyBorder="1" applyAlignment="1">
      <alignment horizontal="center" vertical="center" wrapText="1" shrinkToFit="1"/>
    </xf>
    <xf numFmtId="0" fontId="42" fillId="0" borderId="8" xfId="0" applyFont="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0" borderId="2"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3" xfId="0" applyFont="1" applyBorder="1" applyAlignment="1">
      <alignment horizontal="center" vertical="center" shrinkToFit="1"/>
    </xf>
    <xf numFmtId="0" fontId="52" fillId="0" borderId="160" xfId="0" applyFont="1" applyBorder="1" applyAlignment="1">
      <alignment horizontal="center" vertical="center"/>
    </xf>
    <xf numFmtId="0" fontId="50" fillId="26" borderId="169" xfId="0" applyFont="1" applyFill="1" applyBorder="1" applyAlignment="1">
      <alignment horizontal="center" vertical="center"/>
    </xf>
    <xf numFmtId="0" fontId="50" fillId="26" borderId="172" xfId="0" applyFont="1" applyFill="1" applyBorder="1" applyAlignment="1">
      <alignment horizontal="center" vertical="center"/>
    </xf>
    <xf numFmtId="0" fontId="50" fillId="0" borderId="29" xfId="0" applyFont="1" applyFill="1" applyBorder="1" applyAlignment="1">
      <alignment horizontal="center" vertical="center" wrapText="1"/>
    </xf>
    <xf numFmtId="0" fontId="50" fillId="0" borderId="174" xfId="0" applyFont="1" applyFill="1" applyBorder="1" applyAlignment="1">
      <alignment horizontal="center" vertical="center"/>
    </xf>
    <xf numFmtId="0" fontId="51" fillId="0" borderId="174" xfId="0" applyFont="1" applyFill="1" applyBorder="1" applyAlignment="1">
      <alignment horizontal="center" vertical="center"/>
    </xf>
    <xf numFmtId="0" fontId="50" fillId="26" borderId="174" xfId="0" applyFont="1" applyFill="1" applyBorder="1" applyAlignment="1">
      <alignment horizontal="center" vertical="center"/>
    </xf>
    <xf numFmtId="0" fontId="0" fillId="0" borderId="171" xfId="0" applyBorder="1">
      <alignment vertical="center"/>
    </xf>
    <xf numFmtId="0" fontId="50" fillId="26" borderId="173" xfId="0" applyFont="1" applyFill="1" applyBorder="1" applyAlignment="1">
      <alignment horizontal="center" vertical="center"/>
    </xf>
    <xf numFmtId="0" fontId="50" fillId="26" borderId="168" xfId="0" applyFont="1" applyFill="1" applyBorder="1" applyAlignment="1">
      <alignment horizontal="center" vertical="center"/>
    </xf>
    <xf numFmtId="0" fontId="50" fillId="0" borderId="175" xfId="0" applyFont="1" applyBorder="1" applyAlignment="1">
      <alignment horizontal="center" vertical="center" shrinkToFit="1"/>
    </xf>
    <xf numFmtId="38" fontId="3" fillId="0" borderId="0" xfId="0" applyNumberFormat="1" applyFont="1" applyBorder="1" applyAlignment="1">
      <alignment vertical="center" shrinkToFit="1"/>
    </xf>
    <xf numFmtId="38" fontId="3" fillId="0" borderId="0" xfId="0" applyNumberFormat="1" applyFont="1" applyFill="1" applyBorder="1" applyAlignment="1">
      <alignment vertical="center" shrinkToFit="1"/>
    </xf>
    <xf numFmtId="0" fontId="42" fillId="0" borderId="0" xfId="0" applyFont="1" applyFill="1" applyBorder="1" applyAlignment="1">
      <alignment vertical="center" shrinkToFit="1"/>
    </xf>
    <xf numFmtId="0" fontId="3" fillId="0" borderId="170" xfId="0" applyFont="1" applyBorder="1" applyAlignment="1">
      <alignment vertical="center" shrinkToFit="1"/>
    </xf>
    <xf numFmtId="0" fontId="3" fillId="0" borderId="180" xfId="0" applyFont="1" applyBorder="1" applyAlignment="1">
      <alignment vertical="center" shrinkToFit="1"/>
    </xf>
    <xf numFmtId="0" fontId="42" fillId="0" borderId="180" xfId="0" applyFont="1" applyFill="1" applyBorder="1" applyAlignment="1">
      <alignment vertical="center" shrinkToFit="1"/>
    </xf>
    <xf numFmtId="38" fontId="3" fillId="0" borderId="180" xfId="1" applyFont="1" applyFill="1" applyBorder="1" applyAlignment="1">
      <alignment vertical="center" shrinkToFit="1"/>
    </xf>
    <xf numFmtId="0" fontId="3" fillId="0" borderId="171" xfId="0" applyFont="1" applyBorder="1" applyAlignment="1">
      <alignment vertical="center" shrinkToFit="1"/>
    </xf>
    <xf numFmtId="0" fontId="3" fillId="0" borderId="13" xfId="0" applyFont="1" applyBorder="1" applyAlignment="1">
      <alignment vertical="center" shrinkToFit="1"/>
    </xf>
    <xf numFmtId="38" fontId="3" fillId="0" borderId="13" xfId="0" applyNumberFormat="1" applyFont="1" applyBorder="1" applyAlignment="1">
      <alignment vertical="center" shrinkToFit="1"/>
    </xf>
    <xf numFmtId="0" fontId="3" fillId="0" borderId="8" xfId="0" applyFont="1" applyBorder="1" applyAlignment="1">
      <alignment vertical="center" shrinkToFit="1"/>
    </xf>
    <xf numFmtId="0" fontId="4" fillId="0" borderId="9" xfId="0" applyFont="1" applyBorder="1" applyAlignment="1">
      <alignment horizontal="left" vertical="center" wrapText="1" shrinkToFit="1"/>
    </xf>
    <xf numFmtId="38" fontId="3" fillId="0" borderId="9" xfId="0" applyNumberFormat="1" applyFont="1" applyBorder="1" applyAlignment="1">
      <alignment vertical="center" shrinkToFit="1"/>
    </xf>
    <xf numFmtId="0" fontId="69" fillId="0" borderId="0" xfId="0" applyFont="1" applyFill="1" applyBorder="1" applyAlignment="1">
      <alignment vertical="center"/>
    </xf>
    <xf numFmtId="0" fontId="3" fillId="0" borderId="181" xfId="0" applyFont="1" applyBorder="1" applyAlignment="1">
      <alignment vertical="center" shrinkToFit="1"/>
    </xf>
    <xf numFmtId="0" fontId="3" fillId="0" borderId="183" xfId="0" applyFont="1" applyBorder="1" applyAlignment="1">
      <alignment vertical="center" shrinkToFit="1"/>
    </xf>
    <xf numFmtId="0" fontId="44" fillId="0" borderId="10" xfId="0" applyFont="1" applyBorder="1" applyAlignment="1">
      <alignment vertical="center" shrinkToFit="1"/>
    </xf>
    <xf numFmtId="0" fontId="3" fillId="0" borderId="184" xfId="0" applyFont="1" applyBorder="1" applyAlignment="1">
      <alignment vertical="center" shrinkToFit="1"/>
    </xf>
    <xf numFmtId="38" fontId="3" fillId="0" borderId="178" xfId="1" applyFont="1" applyFill="1" applyBorder="1" applyAlignment="1">
      <alignment vertical="center" shrinkToFit="1"/>
    </xf>
    <xf numFmtId="0" fontId="3" fillId="0" borderId="187" xfId="0" applyFont="1" applyBorder="1" applyAlignment="1">
      <alignment vertical="center" shrinkToFit="1"/>
    </xf>
    <xf numFmtId="0" fontId="44" fillId="0" borderId="13" xfId="0" applyFont="1" applyBorder="1" applyAlignment="1">
      <alignment vertical="center" shrinkToFit="1"/>
    </xf>
    <xf numFmtId="0" fontId="44" fillId="0" borderId="187" xfId="0" applyFont="1" applyBorder="1" applyAlignment="1">
      <alignment vertical="center" shrinkToFit="1"/>
    </xf>
    <xf numFmtId="38" fontId="3" fillId="0" borderId="186" xfId="1" applyFont="1" applyFill="1" applyBorder="1" applyAlignment="1">
      <alignment vertical="center" shrinkToFit="1"/>
    </xf>
    <xf numFmtId="38" fontId="3" fillId="0" borderId="177" xfId="1" applyFont="1" applyFill="1" applyBorder="1" applyAlignment="1">
      <alignment vertical="center" shrinkToFit="1"/>
    </xf>
    <xf numFmtId="0" fontId="3" fillId="33" borderId="184" xfId="0" applyFont="1" applyFill="1" applyBorder="1" applyAlignment="1">
      <alignment horizontal="center" vertical="center" shrinkToFit="1"/>
    </xf>
    <xf numFmtId="0" fontId="3" fillId="33" borderId="177" xfId="0" applyFont="1" applyFill="1" applyBorder="1" applyAlignment="1">
      <alignment horizontal="center" vertical="center" shrinkToFit="1"/>
    </xf>
    <xf numFmtId="0" fontId="3" fillId="33" borderId="190" xfId="0" applyFont="1" applyFill="1" applyBorder="1" applyAlignment="1">
      <alignment horizontal="center" vertical="center" shrinkToFit="1"/>
    </xf>
    <xf numFmtId="0" fontId="3" fillId="33" borderId="182" xfId="0" applyFont="1" applyFill="1" applyBorder="1" applyAlignment="1">
      <alignment horizontal="center" vertical="center" shrinkToFit="1"/>
    </xf>
    <xf numFmtId="0" fontId="44" fillId="0" borderId="2" xfId="0" applyFont="1" applyBorder="1" applyAlignment="1">
      <alignment horizontal="center" vertical="center" shrinkToFit="1"/>
    </xf>
    <xf numFmtId="0" fontId="42" fillId="0" borderId="7" xfId="0" applyFont="1" applyBorder="1" applyAlignment="1">
      <alignment vertical="center" shrinkToFit="1"/>
    </xf>
    <xf numFmtId="0" fontId="42" fillId="0" borderId="8" xfId="0" applyFont="1" applyBorder="1" applyAlignment="1">
      <alignment vertical="center" shrinkToFit="1"/>
    </xf>
    <xf numFmtId="0" fontId="42" fillId="0" borderId="188" xfId="0" applyFont="1" applyBorder="1" applyAlignment="1">
      <alignment vertical="center"/>
    </xf>
    <xf numFmtId="0" fontId="42" fillId="0" borderId="187" xfId="0" applyFont="1" applyBorder="1" applyAlignment="1">
      <alignment vertical="center" wrapText="1" shrinkToFit="1"/>
    </xf>
    <xf numFmtId="0" fontId="54" fillId="0" borderId="0" xfId="0" applyFont="1" applyFill="1">
      <alignment vertical="center"/>
    </xf>
    <xf numFmtId="0" fontId="3" fillId="0" borderId="0" xfId="0" applyFont="1" applyBorder="1" applyAlignment="1">
      <alignment vertical="center"/>
    </xf>
    <xf numFmtId="0" fontId="3" fillId="0" borderId="192" xfId="0" applyFont="1" applyBorder="1" applyAlignment="1">
      <alignment vertical="center" shrinkToFit="1"/>
    </xf>
    <xf numFmtId="0" fontId="3" fillId="0" borderId="188" xfId="0" applyFont="1" applyBorder="1" applyAlignment="1">
      <alignment horizontal="left" vertical="center" wrapText="1" shrinkToFit="1"/>
    </xf>
    <xf numFmtId="0" fontId="3" fillId="0" borderId="181" xfId="0" applyFont="1" applyBorder="1" applyAlignment="1">
      <alignment horizontal="right" vertical="center" shrinkToFit="1"/>
    </xf>
    <xf numFmtId="0" fontId="3" fillId="0" borderId="187" xfId="0" applyFont="1" applyBorder="1" applyAlignment="1">
      <alignment vertical="center" wrapText="1" shrinkToFit="1"/>
    </xf>
    <xf numFmtId="38" fontId="3" fillId="0" borderId="0" xfId="0" applyNumberFormat="1" applyFont="1" applyBorder="1" applyAlignment="1">
      <alignment horizontal="left" vertical="center" shrinkToFit="1"/>
    </xf>
    <xf numFmtId="38" fontId="40" fillId="33" borderId="0" xfId="0" applyNumberFormat="1" applyFont="1" applyFill="1" applyBorder="1" applyAlignment="1">
      <alignment horizontal="right" vertical="center" shrinkToFit="1"/>
    </xf>
    <xf numFmtId="38" fontId="40" fillId="33" borderId="0" xfId="1" applyNumberFormat="1" applyFont="1" applyFill="1" applyBorder="1" applyAlignment="1">
      <alignment horizontal="right" vertical="center" shrinkToFit="1"/>
    </xf>
    <xf numFmtId="38" fontId="3" fillId="0" borderId="182" xfId="1" applyFont="1" applyBorder="1" applyAlignment="1">
      <alignment vertical="center" shrinkToFit="1"/>
    </xf>
    <xf numFmtId="38" fontId="3" fillId="0" borderId="182" xfId="1" applyFont="1" applyFill="1" applyBorder="1" applyAlignment="1">
      <alignment vertical="center" shrinkToFit="1"/>
    </xf>
    <xf numFmtId="38" fontId="3" fillId="0" borderId="190" xfId="1" applyFont="1" applyBorder="1" applyAlignment="1">
      <alignment vertical="center" shrinkToFit="1"/>
    </xf>
    <xf numFmtId="38" fontId="3" fillId="0" borderId="177" xfId="1" applyFont="1" applyBorder="1" applyAlignment="1">
      <alignment vertical="center" shrinkToFit="1"/>
    </xf>
    <xf numFmtId="38" fontId="3" fillId="0" borderId="184" xfId="1" applyFont="1" applyFill="1" applyBorder="1" applyAlignment="1">
      <alignment vertical="center" shrinkToFit="1"/>
    </xf>
    <xf numFmtId="38" fontId="3" fillId="0" borderId="184" xfId="1" applyFont="1" applyBorder="1" applyAlignment="1">
      <alignment vertical="center" shrinkToFit="1"/>
    </xf>
    <xf numFmtId="38" fontId="3" fillId="0" borderId="178" xfId="1" applyFont="1" applyBorder="1" applyAlignment="1">
      <alignment vertical="center" shrinkToFit="1"/>
    </xf>
    <xf numFmtId="38" fontId="3" fillId="0" borderId="188" xfId="1" applyFont="1" applyFill="1" applyBorder="1" applyAlignment="1">
      <alignment vertical="center" shrinkToFit="1"/>
    </xf>
    <xf numFmtId="38" fontId="3" fillId="0" borderId="8" xfId="1" applyFont="1" applyFill="1" applyBorder="1" applyAlignment="1">
      <alignment vertical="center" shrinkToFit="1"/>
    </xf>
    <xf numFmtId="38" fontId="3" fillId="0" borderId="7" xfId="1" applyFont="1" applyFill="1" applyBorder="1" applyAlignment="1">
      <alignment vertical="center" shrinkToFit="1"/>
    </xf>
    <xf numFmtId="0" fontId="3" fillId="0" borderId="54" xfId="0" applyFont="1" applyBorder="1" applyAlignment="1">
      <alignment horizontal="center" vertical="center" wrapText="1" shrinkToFit="1"/>
    </xf>
    <xf numFmtId="0" fontId="3" fillId="0" borderId="54" xfId="0" applyFont="1" applyBorder="1" applyAlignment="1">
      <alignment vertical="center" wrapText="1" shrinkToFit="1"/>
    </xf>
    <xf numFmtId="0" fontId="4" fillId="0" borderId="54" xfId="0" applyFont="1" applyBorder="1" applyAlignment="1">
      <alignment vertical="center" shrinkToFit="1"/>
    </xf>
    <xf numFmtId="0" fontId="4" fillId="0" borderId="54" xfId="0" applyFont="1" applyBorder="1" applyAlignment="1">
      <alignment horizontal="center" vertical="center" shrinkToFit="1"/>
    </xf>
    <xf numFmtId="0" fontId="55" fillId="0" borderId="54" xfId="0" applyFont="1" applyBorder="1" applyAlignment="1">
      <alignment horizontal="center" vertical="center" shrinkToFit="1"/>
    </xf>
    <xf numFmtId="0" fontId="40" fillId="0" borderId="54" xfId="0" applyFont="1" applyBorder="1" applyAlignment="1">
      <alignment horizontal="center" vertical="center" shrinkToFit="1"/>
    </xf>
    <xf numFmtId="0" fontId="3" fillId="0" borderId="0" xfId="0" applyFont="1" applyBorder="1" applyAlignment="1">
      <alignment horizontal="center" vertical="center" wrapText="1" shrinkToFit="1"/>
    </xf>
    <xf numFmtId="0" fontId="52" fillId="0" borderId="0" xfId="0" applyFont="1" applyBorder="1" applyAlignment="1">
      <alignment horizontal="center" vertical="center"/>
    </xf>
    <xf numFmtId="0" fontId="61" fillId="0" borderId="0" xfId="0" applyFont="1" applyBorder="1" applyAlignment="1">
      <alignment horizontal="left" vertical="center" shrinkToFit="1"/>
    </xf>
    <xf numFmtId="0" fontId="3" fillId="0" borderId="185" xfId="0" applyFont="1" applyBorder="1" applyAlignment="1">
      <alignment vertical="center" shrinkToFit="1"/>
    </xf>
    <xf numFmtId="0" fontId="4" fillId="33" borderId="67" xfId="0" applyFont="1" applyFill="1" applyBorder="1" applyAlignment="1">
      <alignment vertical="center" shrinkToFit="1"/>
    </xf>
    <xf numFmtId="0" fontId="55" fillId="33" borderId="68" xfId="0" applyFont="1" applyFill="1" applyBorder="1" applyAlignment="1">
      <alignment vertical="center" shrinkToFit="1"/>
    </xf>
    <xf numFmtId="0" fontId="4" fillId="33" borderId="68" xfId="0" applyFont="1" applyFill="1" applyBorder="1" applyAlignment="1">
      <alignment vertical="center" shrinkToFit="1"/>
    </xf>
    <xf numFmtId="0" fontId="4" fillId="33" borderId="68" xfId="0" applyFont="1" applyFill="1" applyBorder="1" applyAlignment="1">
      <alignment horizontal="center" vertical="center" shrinkToFit="1"/>
    </xf>
    <xf numFmtId="0" fontId="55" fillId="33" borderId="66" xfId="0" applyFont="1" applyFill="1" applyBorder="1" applyAlignment="1">
      <alignment horizontal="center" vertical="center" shrinkToFit="1"/>
    </xf>
    <xf numFmtId="0" fontId="4" fillId="33" borderId="65" xfId="0" applyFont="1" applyFill="1" applyBorder="1" applyAlignment="1">
      <alignment vertical="center" shrinkToFit="1"/>
    </xf>
    <xf numFmtId="0" fontId="55" fillId="33" borderId="59" xfId="0" applyFont="1" applyFill="1" applyBorder="1" applyAlignment="1">
      <alignment vertical="center" shrinkToFit="1"/>
    </xf>
    <xf numFmtId="0" fontId="40" fillId="33" borderId="59" xfId="0" applyFont="1" applyFill="1" applyBorder="1" applyAlignment="1">
      <alignment horizontal="center" vertical="center" shrinkToFit="1"/>
    </xf>
    <xf numFmtId="0" fontId="55" fillId="33" borderId="64" xfId="0" applyFont="1" applyFill="1" applyBorder="1" applyAlignment="1">
      <alignment horizontal="center" vertical="center" shrinkToFit="1"/>
    </xf>
    <xf numFmtId="0" fontId="3" fillId="33" borderId="66" xfId="0" applyFont="1" applyFill="1" applyBorder="1" applyAlignment="1">
      <alignment vertical="center" shrinkToFit="1"/>
    </xf>
    <xf numFmtId="0" fontId="3" fillId="0" borderId="120" xfId="0" applyFont="1" applyFill="1" applyBorder="1" applyAlignment="1">
      <alignment vertical="center" shrinkToFit="1"/>
    </xf>
    <xf numFmtId="0" fontId="4" fillId="33" borderId="138" xfId="0" applyFont="1" applyFill="1" applyBorder="1" applyAlignment="1">
      <alignment vertical="center" shrinkToFit="1"/>
    </xf>
    <xf numFmtId="0" fontId="55" fillId="33" borderId="136" xfId="0" applyFont="1" applyFill="1" applyBorder="1" applyAlignment="1">
      <alignment vertical="center" shrinkToFit="1"/>
    </xf>
    <xf numFmtId="0" fontId="4" fillId="33" borderId="136" xfId="0" applyFont="1" applyFill="1" applyBorder="1" applyAlignment="1">
      <alignment vertical="center" shrinkToFit="1"/>
    </xf>
    <xf numFmtId="0" fontId="4" fillId="33" borderId="136" xfId="0" applyFont="1" applyFill="1" applyBorder="1" applyAlignment="1">
      <alignment horizontal="center" vertical="center" shrinkToFit="1"/>
    </xf>
    <xf numFmtId="0" fontId="55" fillId="33" borderId="137" xfId="0" applyFont="1" applyFill="1" applyBorder="1" applyAlignment="1">
      <alignment horizontal="center" vertical="center" shrinkToFit="1"/>
    </xf>
    <xf numFmtId="0" fontId="40" fillId="33" borderId="136" xfId="0" applyFont="1" applyFill="1" applyBorder="1" applyAlignment="1">
      <alignment horizontal="center" vertical="center" shrinkToFit="1"/>
    </xf>
    <xf numFmtId="0" fontId="3" fillId="33" borderId="137" xfId="0" applyFont="1" applyFill="1" applyBorder="1" applyAlignment="1">
      <alignment vertical="center" shrinkToFit="1"/>
    </xf>
    <xf numFmtId="0" fontId="4" fillId="0" borderId="133" xfId="0" applyFont="1" applyFill="1" applyBorder="1" applyAlignment="1">
      <alignment horizontal="center" vertical="center" shrinkToFit="1"/>
    </xf>
    <xf numFmtId="0" fontId="53" fillId="0" borderId="0" xfId="0" applyFont="1" applyBorder="1" applyAlignment="1">
      <alignment vertical="center" wrapText="1"/>
    </xf>
    <xf numFmtId="0" fontId="3" fillId="0" borderId="9" xfId="0" applyFont="1" applyFill="1" applyBorder="1" applyAlignment="1">
      <alignment vertical="center" shrinkToFit="1"/>
    </xf>
    <xf numFmtId="0" fontId="3" fillId="0" borderId="184" xfId="0" applyFont="1" applyFill="1" applyBorder="1" applyAlignment="1">
      <alignment vertical="center" shrinkToFit="1"/>
    </xf>
    <xf numFmtId="0" fontId="3" fillId="0" borderId="185" xfId="0" applyFont="1" applyFill="1" applyBorder="1" applyAlignment="1">
      <alignment vertical="center" shrinkToFit="1"/>
    </xf>
    <xf numFmtId="0" fontId="3" fillId="0" borderId="188" xfId="0" applyFont="1" applyBorder="1" applyAlignment="1">
      <alignment vertical="center" wrapText="1" shrinkToFit="1"/>
    </xf>
    <xf numFmtId="0" fontId="0" fillId="0" borderId="183" xfId="0" applyFont="1" applyBorder="1" applyAlignment="1">
      <alignment horizontal="left" vertical="center" wrapText="1" shrinkToFit="1"/>
    </xf>
    <xf numFmtId="0" fontId="41" fillId="0" borderId="6" xfId="0" applyFont="1" applyBorder="1" applyAlignment="1">
      <alignment horizontal="left" vertical="center" wrapText="1" shrinkToFit="1"/>
    </xf>
    <xf numFmtId="0" fontId="41" fillId="0" borderId="3" xfId="0" applyFont="1" applyBorder="1" applyAlignment="1">
      <alignment horizontal="left" vertical="center" wrapText="1" shrinkToFit="1"/>
    </xf>
    <xf numFmtId="0" fontId="41" fillId="0" borderId="183" xfId="0" applyFont="1" applyBorder="1" applyAlignment="1">
      <alignment vertical="center" wrapText="1" shrinkToFit="1"/>
    </xf>
    <xf numFmtId="0" fontId="41" fillId="0" borderId="3" xfId="0" applyFont="1" applyBorder="1" applyAlignment="1">
      <alignment vertical="center" wrapText="1" shrinkToFit="1"/>
    </xf>
    <xf numFmtId="0" fontId="41" fillId="0" borderId="8" xfId="0" applyFont="1" applyBorder="1" applyAlignment="1">
      <alignment horizontal="left" vertical="center" wrapText="1" shrinkToFit="1"/>
    </xf>
    <xf numFmtId="0" fontId="41" fillId="0" borderId="10" xfId="0" applyFont="1" applyBorder="1" applyAlignment="1">
      <alignment horizontal="left" vertical="center" wrapText="1" shrinkToFit="1"/>
    </xf>
    <xf numFmtId="0" fontId="41" fillId="0" borderId="7" xfId="0" applyFont="1" applyBorder="1" applyAlignment="1">
      <alignment horizontal="center" vertical="center" wrapText="1" shrinkToFit="1"/>
    </xf>
    <xf numFmtId="0" fontId="41" fillId="0" borderId="13" xfId="0" applyFont="1" applyBorder="1" applyAlignment="1">
      <alignment horizontal="center" vertical="center" wrapText="1" shrinkToFit="1"/>
    </xf>
    <xf numFmtId="0" fontId="41" fillId="0" borderId="8" xfId="0" applyFont="1" applyBorder="1" applyAlignment="1">
      <alignment horizontal="center" vertical="center" wrapText="1" shrinkToFit="1"/>
    </xf>
    <xf numFmtId="0" fontId="41" fillId="0" borderId="10" xfId="0" applyFont="1" applyBorder="1" applyAlignment="1">
      <alignment horizontal="center" vertical="center" wrapText="1" shrinkToFit="1"/>
    </xf>
    <xf numFmtId="0" fontId="41" fillId="0" borderId="190" xfId="0" applyFont="1" applyBorder="1" applyAlignment="1">
      <alignment horizontal="left" vertical="center" wrapText="1" shrinkToFit="1"/>
    </xf>
    <xf numFmtId="0" fontId="41" fillId="0" borderId="182" xfId="0" applyFont="1" applyBorder="1" applyAlignment="1">
      <alignment horizontal="left" vertical="center" wrapText="1" shrinkToFit="1"/>
    </xf>
    <xf numFmtId="0" fontId="41" fillId="0" borderId="3" xfId="0" applyFont="1" applyBorder="1" applyAlignment="1">
      <alignment vertical="top" wrapText="1" shrinkToFit="1"/>
    </xf>
    <xf numFmtId="0" fontId="44" fillId="0" borderId="9" xfId="0" applyFont="1" applyFill="1" applyBorder="1" applyAlignment="1">
      <alignment vertical="center"/>
    </xf>
    <xf numFmtId="0" fontId="44" fillId="0" borderId="0" xfId="0" applyFont="1" applyAlignment="1">
      <alignment vertical="center"/>
    </xf>
    <xf numFmtId="0" fontId="44" fillId="0" borderId="0" xfId="0" applyFont="1" applyFill="1" applyBorder="1" applyAlignment="1">
      <alignment horizontal="left" vertical="center"/>
    </xf>
    <xf numFmtId="0" fontId="44" fillId="0" borderId="0" xfId="0" applyFont="1" applyFill="1" applyBorder="1" applyAlignment="1">
      <alignment horizontal="center" vertical="center" shrinkToFit="1"/>
    </xf>
    <xf numFmtId="0" fontId="41" fillId="0" borderId="181" xfId="0" applyFont="1" applyBorder="1" applyAlignment="1">
      <alignment vertical="center" wrapText="1" shrinkToFit="1"/>
    </xf>
    <xf numFmtId="0" fontId="4" fillId="42" borderId="129" xfId="56" applyNumberFormat="1" applyFont="1" applyFill="1" applyBorder="1" applyAlignment="1">
      <alignment horizontal="center" vertical="center" shrinkToFit="1"/>
    </xf>
    <xf numFmtId="0" fontId="42" fillId="27" borderId="1" xfId="0" applyFont="1" applyFill="1" applyBorder="1" applyAlignment="1">
      <alignment vertical="center" shrinkToFit="1"/>
    </xf>
    <xf numFmtId="38" fontId="3" fillId="27" borderId="28" xfId="1" applyFont="1" applyFill="1" applyBorder="1" applyAlignment="1">
      <alignment vertical="center" shrinkToFit="1"/>
    </xf>
    <xf numFmtId="38" fontId="3" fillId="27" borderId="25" xfId="1" applyFont="1" applyFill="1" applyBorder="1" applyAlignment="1">
      <alignment vertical="center" shrinkToFit="1"/>
    </xf>
    <xf numFmtId="38" fontId="3" fillId="27" borderId="178" xfId="1" applyFont="1" applyFill="1" applyBorder="1" applyAlignment="1">
      <alignment vertical="center" shrinkToFit="1"/>
    </xf>
    <xf numFmtId="38" fontId="3" fillId="27" borderId="184" xfId="1" applyFont="1" applyFill="1" applyBorder="1" applyAlignment="1">
      <alignment vertical="center" shrinkToFit="1"/>
    </xf>
    <xf numFmtId="38" fontId="3" fillId="27" borderId="177" xfId="1" applyFont="1" applyFill="1" applyBorder="1" applyAlignment="1">
      <alignment vertical="center" shrinkToFit="1"/>
    </xf>
    <xf numFmtId="38" fontId="3" fillId="27" borderId="186" xfId="1" applyFont="1" applyFill="1" applyBorder="1" applyAlignment="1">
      <alignment vertical="center" shrinkToFit="1"/>
    </xf>
    <xf numFmtId="38" fontId="3" fillId="27" borderId="179" xfId="1" applyFont="1" applyFill="1" applyBorder="1" applyAlignment="1">
      <alignment vertical="center" shrinkToFit="1"/>
    </xf>
    <xf numFmtId="38" fontId="3" fillId="27" borderId="182" xfId="1" applyFont="1" applyFill="1" applyBorder="1" applyAlignment="1">
      <alignment vertical="center" shrinkToFit="1"/>
    </xf>
    <xf numFmtId="38" fontId="3" fillId="27" borderId="191" xfId="1" applyFont="1" applyFill="1" applyBorder="1" applyAlignment="1">
      <alignment vertical="center" shrinkToFit="1"/>
    </xf>
    <xf numFmtId="38" fontId="3" fillId="27" borderId="189" xfId="1" applyFont="1" applyFill="1" applyBorder="1" applyAlignment="1">
      <alignment vertical="center" shrinkToFit="1"/>
    </xf>
    <xf numFmtId="38" fontId="3" fillId="27" borderId="190" xfId="1" applyFont="1" applyFill="1" applyBorder="1" applyAlignment="1">
      <alignment vertical="center" shrinkToFit="1"/>
    </xf>
    <xf numFmtId="0" fontId="44" fillId="27" borderId="181" xfId="0" applyFont="1" applyFill="1" applyBorder="1" applyAlignment="1">
      <alignment vertical="center" shrinkToFit="1"/>
    </xf>
    <xf numFmtId="38" fontId="3" fillId="27" borderId="183" xfId="1" applyFont="1" applyFill="1" applyBorder="1" applyAlignment="1">
      <alignment vertical="center" shrinkToFit="1"/>
    </xf>
    <xf numFmtId="38" fontId="3" fillId="27" borderId="24" xfId="0" applyNumberFormat="1" applyFont="1" applyFill="1" applyBorder="1" applyAlignment="1">
      <alignment vertical="center" shrinkToFit="1"/>
    </xf>
    <xf numFmtId="0" fontId="3" fillId="0" borderId="6" xfId="0" applyFont="1" applyBorder="1" applyAlignment="1">
      <alignment horizontal="center" vertical="center" wrapText="1" shrinkToFit="1"/>
    </xf>
    <xf numFmtId="0" fontId="42" fillId="27" borderId="197" xfId="0" applyFont="1" applyFill="1" applyBorder="1" applyAlignment="1">
      <alignment vertical="center" shrinkToFit="1"/>
    </xf>
    <xf numFmtId="38" fontId="3" fillId="0" borderId="203" xfId="1" applyFont="1" applyFill="1" applyBorder="1" applyAlignment="1">
      <alignment vertical="center" shrinkToFit="1"/>
    </xf>
    <xf numFmtId="38" fontId="3" fillId="0" borderId="196" xfId="1" applyFont="1" applyFill="1" applyBorder="1" applyAlignment="1">
      <alignment vertical="center" shrinkToFit="1"/>
    </xf>
    <xf numFmtId="38" fontId="3" fillId="0" borderId="193" xfId="1" applyFont="1" applyFill="1" applyBorder="1" applyAlignment="1">
      <alignment vertical="center" shrinkToFit="1"/>
    </xf>
    <xf numFmtId="38" fontId="3" fillId="0" borderId="191" xfId="1" applyFont="1" applyFill="1" applyBorder="1" applyAlignment="1">
      <alignment vertical="center" shrinkToFit="1"/>
    </xf>
    <xf numFmtId="38" fontId="3" fillId="0" borderId="189" xfId="1" applyFont="1" applyFill="1" applyBorder="1" applyAlignment="1">
      <alignment vertical="center" shrinkToFit="1"/>
    </xf>
    <xf numFmtId="38" fontId="3" fillId="0" borderId="204" xfId="1" applyFont="1" applyFill="1" applyBorder="1" applyAlignment="1">
      <alignment vertical="center" shrinkToFit="1"/>
    </xf>
    <xf numFmtId="38" fontId="3" fillId="0" borderId="10" xfId="1" applyFont="1" applyFill="1" applyBorder="1" applyAlignment="1">
      <alignment vertical="center" shrinkToFit="1"/>
    </xf>
    <xf numFmtId="38" fontId="3" fillId="0" borderId="9" xfId="1" applyFont="1" applyFill="1" applyBorder="1" applyAlignment="1">
      <alignment vertical="center" shrinkToFit="1"/>
    </xf>
    <xf numFmtId="38" fontId="3" fillId="0" borderId="205" xfId="1" applyFont="1" applyFill="1" applyBorder="1" applyAlignment="1">
      <alignment vertical="center" shrinkToFit="1"/>
    </xf>
    <xf numFmtId="38" fontId="3" fillId="0" borderId="206" xfId="1" applyFont="1" applyFill="1" applyBorder="1" applyAlignment="1">
      <alignment vertical="center" shrinkToFit="1"/>
    </xf>
    <xf numFmtId="0" fontId="0" fillId="27" borderId="200" xfId="0" applyFill="1" applyBorder="1" applyProtection="1">
      <alignment vertical="center"/>
    </xf>
    <xf numFmtId="0" fontId="0" fillId="27" borderId="201" xfId="0" applyFill="1" applyBorder="1" applyProtection="1">
      <alignment vertical="center"/>
    </xf>
    <xf numFmtId="0" fontId="0" fillId="27" borderId="202" xfId="0" applyFill="1" applyBorder="1" applyProtection="1">
      <alignment vertical="center"/>
    </xf>
    <xf numFmtId="0" fontId="0" fillId="27" borderId="179" xfId="0" applyFill="1" applyBorder="1" applyProtection="1">
      <alignment vertical="center"/>
    </xf>
    <xf numFmtId="0" fontId="0" fillId="27" borderId="186" xfId="0" applyFill="1" applyBorder="1" applyProtection="1">
      <alignment vertical="center"/>
    </xf>
    <xf numFmtId="38" fontId="3" fillId="27" borderId="202" xfId="1" applyFont="1" applyFill="1" applyBorder="1" applyAlignment="1">
      <alignment vertical="center" shrinkToFit="1"/>
    </xf>
    <xf numFmtId="38" fontId="3" fillId="27" borderId="200" xfId="1" applyFont="1" applyFill="1" applyBorder="1" applyAlignment="1">
      <alignment vertical="center" shrinkToFit="1"/>
    </xf>
    <xf numFmtId="38" fontId="3" fillId="0" borderId="202" xfId="1" applyFont="1" applyFill="1" applyBorder="1" applyAlignment="1">
      <alignment vertical="center" shrinkToFit="1"/>
    </xf>
    <xf numFmtId="38" fontId="3" fillId="0" borderId="200" xfId="1" applyFont="1" applyFill="1" applyBorder="1" applyAlignment="1">
      <alignment vertical="center" shrinkToFit="1"/>
    </xf>
    <xf numFmtId="38" fontId="3" fillId="0" borderId="207" xfId="1" applyFont="1" applyFill="1" applyBorder="1" applyAlignment="1">
      <alignment vertical="center" shrinkToFit="1"/>
    </xf>
    <xf numFmtId="38" fontId="3" fillId="27" borderId="181" xfId="1" applyFont="1" applyFill="1" applyBorder="1" applyAlignment="1">
      <alignment vertical="center" shrinkToFit="1"/>
    </xf>
    <xf numFmtId="38" fontId="3" fillId="0" borderId="197" xfId="1" applyFont="1" applyFill="1" applyBorder="1" applyAlignment="1">
      <alignment vertical="center" shrinkToFit="1"/>
    </xf>
    <xf numFmtId="38" fontId="3" fillId="0" borderId="195" xfId="1" applyFont="1" applyFill="1" applyBorder="1" applyAlignment="1">
      <alignment vertical="center" shrinkToFit="1"/>
    </xf>
    <xf numFmtId="38" fontId="3" fillId="0" borderId="181" xfId="1" applyFont="1" applyFill="1" applyBorder="1" applyAlignment="1">
      <alignment vertical="center" shrinkToFit="1"/>
    </xf>
    <xf numFmtId="38" fontId="3" fillId="27" borderId="208" xfId="1" applyFont="1" applyFill="1" applyBorder="1" applyAlignment="1">
      <alignment vertical="center" shrinkToFit="1"/>
    </xf>
    <xf numFmtId="38" fontId="3" fillId="27" borderId="136" xfId="1" applyFont="1" applyFill="1" applyBorder="1" applyAlignment="1">
      <alignment vertical="center" shrinkToFit="1"/>
    </xf>
    <xf numFmtId="38" fontId="3" fillId="0" borderId="201" xfId="1" applyFont="1" applyBorder="1" applyAlignment="1">
      <alignment vertical="center" shrinkToFit="1"/>
    </xf>
    <xf numFmtId="0" fontId="41" fillId="33" borderId="209" xfId="0" applyFont="1" applyFill="1" applyBorder="1" applyAlignment="1">
      <alignment horizontal="center" vertical="center"/>
    </xf>
    <xf numFmtId="0" fontId="41" fillId="33" borderId="210" xfId="0" applyFont="1" applyFill="1" applyBorder="1" applyAlignment="1">
      <alignment vertical="center"/>
    </xf>
    <xf numFmtId="0" fontId="0" fillId="0" borderId="209" xfId="0" applyBorder="1" applyAlignment="1">
      <alignment horizontal="left" vertical="center" wrapText="1"/>
    </xf>
    <xf numFmtId="0" fontId="3" fillId="0" borderId="209" xfId="0" applyFont="1" applyBorder="1" applyAlignment="1">
      <alignment vertical="center" wrapText="1" shrinkToFit="1"/>
    </xf>
    <xf numFmtId="0" fontId="3" fillId="0" borderId="210" xfId="0" applyFont="1" applyBorder="1" applyAlignment="1">
      <alignment vertical="center" wrapText="1" shrinkToFit="1"/>
    </xf>
    <xf numFmtId="0" fontId="4" fillId="33" borderId="209" xfId="0" applyFont="1" applyFill="1" applyBorder="1" applyAlignment="1">
      <alignment horizontal="center" vertical="center"/>
    </xf>
    <xf numFmtId="0" fontId="0" fillId="33" borderId="209" xfId="0" applyFill="1" applyBorder="1" applyAlignment="1">
      <alignment vertical="center" wrapText="1"/>
    </xf>
    <xf numFmtId="0" fontId="41" fillId="33" borderId="210" xfId="0" applyFont="1" applyFill="1" applyBorder="1" applyAlignment="1">
      <alignment vertical="center" wrapText="1"/>
    </xf>
    <xf numFmtId="0" fontId="41" fillId="0" borderId="209" xfId="0" applyFont="1" applyBorder="1" applyAlignment="1">
      <alignment horizontal="left" vertical="center" wrapText="1"/>
    </xf>
    <xf numFmtId="0" fontId="42" fillId="0" borderId="209"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11" xfId="0" applyFont="1" applyBorder="1" applyAlignment="1">
      <alignment vertical="center" wrapText="1" shrinkToFit="1"/>
    </xf>
    <xf numFmtId="0" fontId="0" fillId="0" borderId="181" xfId="0" applyBorder="1" applyAlignment="1">
      <alignment vertical="center" shrinkToFit="1"/>
    </xf>
    <xf numFmtId="0" fontId="50" fillId="0" borderId="176" xfId="0" applyFont="1" applyFill="1" applyBorder="1" applyAlignment="1">
      <alignment horizontal="center" vertical="center" shrinkToFit="1"/>
    </xf>
    <xf numFmtId="176" fontId="71" fillId="0" borderId="154" xfId="0" applyNumberFormat="1" applyFont="1" applyFill="1" applyBorder="1" applyAlignment="1">
      <alignment horizontal="center" vertical="center" shrinkToFit="1"/>
    </xf>
    <xf numFmtId="0" fontId="50" fillId="0" borderId="72" xfId="0" applyFont="1" applyFill="1" applyBorder="1" applyAlignment="1">
      <alignment horizontal="center" vertical="center" shrinkToFit="1"/>
    </xf>
    <xf numFmtId="176" fontId="71" fillId="0" borderId="94" xfId="0" applyNumberFormat="1" applyFont="1" applyFill="1" applyBorder="1" applyAlignment="1">
      <alignment horizontal="center" vertical="center" shrinkToFit="1"/>
    </xf>
    <xf numFmtId="0" fontId="50" fillId="0" borderId="156" xfId="0" applyFont="1" applyFill="1" applyBorder="1" applyAlignment="1">
      <alignment horizontal="center" vertical="center" wrapText="1"/>
    </xf>
    <xf numFmtId="0" fontId="50" fillId="26" borderId="212" xfId="0" applyFont="1" applyFill="1" applyBorder="1" applyAlignment="1">
      <alignment horizontal="center" vertical="center"/>
    </xf>
    <xf numFmtId="0" fontId="50" fillId="26" borderId="213" xfId="0" applyFont="1" applyFill="1" applyBorder="1" applyAlignment="1">
      <alignment horizontal="center" vertical="center"/>
    </xf>
    <xf numFmtId="0" fontId="50" fillId="26" borderId="169" xfId="0" applyFont="1" applyFill="1" applyBorder="1" applyAlignment="1">
      <alignment horizontal="center" vertical="center" wrapText="1"/>
    </xf>
    <xf numFmtId="38" fontId="50" fillId="26" borderId="156" xfId="0" applyNumberFormat="1" applyFont="1" applyFill="1" applyBorder="1" applyAlignment="1">
      <alignment horizontal="center" vertical="center"/>
    </xf>
    <xf numFmtId="0" fontId="0" fillId="0" borderId="129" xfId="0" applyFont="1" applyBorder="1" applyAlignment="1">
      <alignment vertical="center" shrinkToFit="1"/>
    </xf>
    <xf numFmtId="0" fontId="0" fillId="0" borderId="1" xfId="0" applyFont="1" applyBorder="1" applyAlignment="1">
      <alignment vertical="center" shrinkToFit="1"/>
    </xf>
    <xf numFmtId="38" fontId="3" fillId="26" borderId="212" xfId="1" applyFont="1" applyFill="1" applyBorder="1" applyAlignment="1">
      <alignment vertical="center" shrinkToFit="1"/>
    </xf>
    <xf numFmtId="0" fontId="42" fillId="0" borderId="182" xfId="0" applyFont="1" applyBorder="1" applyAlignment="1">
      <alignment vertical="center" shrinkToFit="1"/>
    </xf>
    <xf numFmtId="0" fontId="42" fillId="0" borderId="10" xfId="0" applyFont="1" applyBorder="1" applyAlignment="1">
      <alignment vertical="center" shrinkToFit="1"/>
    </xf>
    <xf numFmtId="0" fontId="42" fillId="27" borderId="10" xfId="0" applyFont="1" applyFill="1" applyBorder="1" applyAlignment="1">
      <alignment vertical="center" shrinkToFit="1"/>
    </xf>
    <xf numFmtId="0" fontId="0" fillId="2" borderId="200" xfId="0" applyFill="1" applyBorder="1" applyAlignment="1" applyProtection="1">
      <alignment horizontal="center" vertical="center"/>
    </xf>
    <xf numFmtId="0" fontId="0" fillId="2" borderId="201" xfId="0" applyFill="1" applyBorder="1" applyAlignment="1" applyProtection="1">
      <alignment horizontal="center" vertical="center"/>
    </xf>
    <xf numFmtId="0" fontId="0" fillId="2" borderId="202" xfId="0" applyFill="1" applyBorder="1" applyAlignment="1" applyProtection="1">
      <alignment horizontal="center" vertical="center"/>
    </xf>
    <xf numFmtId="3" fontId="3" fillId="0" borderId="0" xfId="0" applyNumberFormat="1" applyFont="1" applyAlignment="1">
      <alignment vertical="center" shrinkToFit="1"/>
    </xf>
    <xf numFmtId="0" fontId="50" fillId="0" borderId="173" xfId="0" applyFont="1" applyBorder="1" applyAlignment="1">
      <alignment horizontal="center" vertical="center"/>
    </xf>
    <xf numFmtId="0" fontId="50" fillId="0" borderId="169" xfId="0" applyFont="1" applyBorder="1" applyAlignment="1">
      <alignment horizontal="center" vertical="center"/>
    </xf>
    <xf numFmtId="0" fontId="50" fillId="0" borderId="173" xfId="0" applyFont="1" applyFill="1" applyBorder="1" applyAlignment="1">
      <alignment horizontal="center" vertical="center"/>
    </xf>
    <xf numFmtId="0" fontId="50" fillId="0" borderId="169" xfId="0" applyFont="1" applyFill="1" applyBorder="1" applyAlignment="1">
      <alignment horizontal="center" vertical="center"/>
    </xf>
    <xf numFmtId="0" fontId="5" fillId="0" borderId="7" xfId="0" applyFont="1" applyBorder="1">
      <alignment vertical="center"/>
    </xf>
    <xf numFmtId="0" fontId="0" fillId="0" borderId="7" xfId="0" applyBorder="1" applyAlignment="1">
      <alignment horizontal="center" vertical="center"/>
    </xf>
    <xf numFmtId="0" fontId="5" fillId="38" borderId="7" xfId="0" applyFont="1" applyFill="1" applyBorder="1" applyAlignment="1">
      <alignment horizontal="center" vertical="center"/>
    </xf>
    <xf numFmtId="0" fontId="5" fillId="0" borderId="0" xfId="0" applyFont="1" applyBorder="1" applyAlignment="1">
      <alignment vertical="center" shrinkToFit="1"/>
    </xf>
    <xf numFmtId="0" fontId="50" fillId="0" borderId="0" xfId="0" applyFont="1" applyBorder="1" applyAlignment="1">
      <alignment vertical="center" shrinkToFit="1"/>
    </xf>
    <xf numFmtId="0" fontId="43" fillId="0" borderId="0" xfId="0" applyFont="1" applyBorder="1" applyAlignment="1">
      <alignment vertical="center" shrinkToFit="1"/>
    </xf>
    <xf numFmtId="0" fontId="4" fillId="0" borderId="5" xfId="0" applyFont="1" applyBorder="1" applyAlignment="1">
      <alignment horizontal="left" vertical="center" shrinkToFit="1"/>
    </xf>
    <xf numFmtId="0" fontId="4" fillId="0" borderId="10" xfId="0" applyFont="1" applyBorder="1" applyAlignment="1">
      <alignment horizontal="left" vertical="center" shrinkToFit="1"/>
    </xf>
    <xf numFmtId="0" fontId="0" fillId="0" borderId="0" xfId="0" applyFont="1" applyAlignment="1">
      <alignment horizontal="center" vertical="center"/>
    </xf>
    <xf numFmtId="0" fontId="73" fillId="0" borderId="0" xfId="0" applyFont="1" applyAlignment="1">
      <alignment vertical="center"/>
    </xf>
    <xf numFmtId="0" fontId="73" fillId="0" borderId="0" xfId="0" applyFont="1" applyAlignment="1">
      <alignment vertical="center" shrinkToFit="1"/>
    </xf>
    <xf numFmtId="0" fontId="42" fillId="0" borderId="59" xfId="0" applyFont="1" applyBorder="1" applyAlignment="1">
      <alignment vertical="center" wrapText="1" shrinkToFit="1"/>
    </xf>
    <xf numFmtId="0" fontId="5" fillId="0" borderId="7" xfId="0" applyFont="1" applyFill="1" applyBorder="1" applyAlignment="1">
      <alignment horizontal="center" vertical="center"/>
    </xf>
    <xf numFmtId="0" fontId="50" fillId="0" borderId="169" xfId="0" applyFont="1" applyFill="1" applyBorder="1" applyAlignment="1">
      <alignment horizontal="center" vertical="center" wrapText="1"/>
    </xf>
    <xf numFmtId="0" fontId="50" fillId="0" borderId="172" xfId="0" applyFont="1" applyFill="1" applyBorder="1" applyAlignment="1">
      <alignment horizontal="center" vertical="center"/>
    </xf>
    <xf numFmtId="0" fontId="3" fillId="0" borderId="59" xfId="0" applyFont="1" applyBorder="1" applyAlignment="1">
      <alignment vertical="center" wrapText="1" shrinkToFit="1"/>
    </xf>
    <xf numFmtId="0" fontId="37" fillId="0" borderId="0" xfId="0" applyFont="1" applyAlignment="1">
      <alignment vertical="center"/>
    </xf>
    <xf numFmtId="0" fontId="57" fillId="0" borderId="128" xfId="0" applyFont="1" applyBorder="1" applyAlignment="1">
      <alignment vertical="center"/>
    </xf>
    <xf numFmtId="0" fontId="57" fillId="0" borderId="221" xfId="0" applyFont="1" applyFill="1" applyBorder="1" applyAlignment="1">
      <alignment horizontal="center" vertical="center"/>
    </xf>
    <xf numFmtId="0" fontId="57" fillId="0" borderId="222" xfId="0" applyFont="1" applyFill="1" applyBorder="1" applyAlignment="1">
      <alignment horizontal="center" vertical="center"/>
    </xf>
    <xf numFmtId="0" fontId="57" fillId="0" borderId="137" xfId="0" applyFont="1" applyBorder="1" applyAlignment="1">
      <alignment horizontal="left" vertical="center"/>
    </xf>
    <xf numFmtId="0" fontId="57" fillId="0" borderId="223" xfId="0" applyFont="1" applyBorder="1" applyAlignment="1">
      <alignment horizontal="left" vertical="center"/>
    </xf>
    <xf numFmtId="0" fontId="57" fillId="0" borderId="226" xfId="0" applyFont="1" applyBorder="1" applyAlignment="1">
      <alignment vertical="center"/>
    </xf>
    <xf numFmtId="0" fontId="57" fillId="0" borderId="116" xfId="0" applyFont="1" applyBorder="1" applyAlignment="1">
      <alignment vertical="center"/>
    </xf>
    <xf numFmtId="0" fontId="57" fillId="0" borderId="233" xfId="0" applyFont="1" applyBorder="1" applyAlignment="1">
      <alignment horizontal="left" vertical="center"/>
    </xf>
    <xf numFmtId="0" fontId="57" fillId="0" borderId="234" xfId="0" applyFont="1" applyBorder="1" applyAlignment="1">
      <alignment vertical="center"/>
    </xf>
    <xf numFmtId="0" fontId="72" fillId="0" borderId="0" xfId="0" applyFont="1">
      <alignment vertical="center"/>
    </xf>
    <xf numFmtId="0" fontId="41" fillId="0" borderId="237" xfId="0" applyFont="1" applyFill="1" applyBorder="1" applyAlignment="1">
      <alignment horizontal="center" vertical="center"/>
    </xf>
    <xf numFmtId="0" fontId="41" fillId="0" borderId="237" xfId="0" applyFont="1" applyFill="1" applyBorder="1" applyAlignment="1">
      <alignment vertical="center"/>
    </xf>
    <xf numFmtId="0" fontId="0" fillId="0" borderId="237" xfId="0" applyFill="1" applyBorder="1" applyAlignment="1">
      <alignment horizontal="left" vertical="center" wrapText="1"/>
    </xf>
    <xf numFmtId="38" fontId="39" fillId="3" borderId="1" xfId="1" applyNumberFormat="1" applyFont="1" applyFill="1" applyBorder="1" applyAlignment="1">
      <alignment vertical="center" shrinkToFit="1"/>
    </xf>
    <xf numFmtId="0" fontId="3" fillId="0" borderId="236" xfId="0" applyFont="1" applyFill="1" applyBorder="1" applyAlignment="1">
      <alignment horizontal="right" vertical="center" shrinkToFit="1"/>
    </xf>
    <xf numFmtId="186" fontId="3" fillId="26" borderId="1" xfId="0" applyNumberFormat="1" applyFont="1" applyFill="1" applyBorder="1" applyAlignment="1">
      <alignment vertical="center" shrinkToFit="1"/>
    </xf>
    <xf numFmtId="0" fontId="4" fillId="0" borderId="66" xfId="0" applyFont="1" applyBorder="1" applyAlignment="1">
      <alignment vertical="center" wrapText="1" shrinkToFit="1"/>
    </xf>
    <xf numFmtId="0" fontId="3" fillId="43" borderId="79" xfId="0" applyFont="1" applyFill="1" applyBorder="1" applyAlignment="1">
      <alignment vertical="center" shrinkToFit="1"/>
    </xf>
    <xf numFmtId="0" fontId="3" fillId="43" borderId="149" xfId="0" applyFont="1" applyFill="1" applyBorder="1" applyAlignment="1">
      <alignment vertical="center" shrinkToFit="1"/>
    </xf>
    <xf numFmtId="0" fontId="3" fillId="43" borderId="142" xfId="0" applyFont="1" applyFill="1" applyBorder="1" applyAlignment="1">
      <alignment vertical="center" shrinkToFit="1"/>
    </xf>
    <xf numFmtId="176" fontId="75" fillId="0" borderId="30" xfId="0" applyNumberFormat="1" applyFont="1" applyFill="1" applyBorder="1" applyAlignment="1">
      <alignment horizontal="center" vertical="center" shrinkToFit="1"/>
    </xf>
    <xf numFmtId="176" fontId="75" fillId="0" borderId="31" xfId="0" applyNumberFormat="1" applyFont="1" applyFill="1" applyBorder="1" applyAlignment="1">
      <alignment horizontal="center" vertical="center" shrinkToFit="1"/>
    </xf>
    <xf numFmtId="176" fontId="75" fillId="0" borderId="41" xfId="0" applyNumberFormat="1" applyFont="1" applyFill="1" applyBorder="1" applyAlignment="1">
      <alignment horizontal="left" vertical="center" shrinkToFit="1"/>
    </xf>
    <xf numFmtId="176" fontId="75" fillId="0" borderId="42" xfId="0" applyNumberFormat="1" applyFont="1" applyFill="1" applyBorder="1" applyAlignment="1">
      <alignment horizontal="center" vertical="center" shrinkToFit="1"/>
    </xf>
    <xf numFmtId="0" fontId="75" fillId="0" borderId="30" xfId="0" applyFont="1" applyBorder="1" applyAlignment="1">
      <alignment vertical="center"/>
    </xf>
    <xf numFmtId="0" fontId="77" fillId="0" borderId="30" xfId="0" applyFont="1" applyBorder="1" applyAlignment="1">
      <alignment vertical="center"/>
    </xf>
    <xf numFmtId="0" fontId="77" fillId="0" borderId="31" xfId="0" applyFont="1" applyBorder="1" applyAlignment="1">
      <alignment vertical="center"/>
    </xf>
    <xf numFmtId="179" fontId="40" fillId="28" borderId="4" xfId="56" applyNumberFormat="1" applyFont="1" applyFill="1" applyBorder="1" applyAlignment="1">
      <alignment horizontal="left" vertical="center" shrinkToFit="1"/>
    </xf>
    <xf numFmtId="0" fontId="41" fillId="0" borderId="240" xfId="0" applyFont="1" applyBorder="1" applyAlignment="1">
      <alignment horizontal="left" vertical="center"/>
    </xf>
    <xf numFmtId="176" fontId="70" fillId="0" borderId="240" xfId="0" applyNumberFormat="1" applyFont="1" applyFill="1" applyBorder="1" applyAlignment="1">
      <alignment vertical="center" shrinkToFit="1"/>
    </xf>
    <xf numFmtId="0" fontId="0" fillId="0" borderId="242" xfId="0" applyBorder="1" applyAlignment="1">
      <alignment vertical="center"/>
    </xf>
    <xf numFmtId="0" fontId="0" fillId="0" borderId="242" xfId="0" applyBorder="1" applyAlignment="1">
      <alignment horizontal="left" vertical="center"/>
    </xf>
    <xf numFmtId="0" fontId="41" fillId="0" borderId="240" xfId="0" applyFont="1" applyBorder="1" applyAlignment="1">
      <alignment vertical="center"/>
    </xf>
    <xf numFmtId="0" fontId="3" fillId="2" borderId="100" xfId="0" applyFont="1" applyFill="1" applyBorder="1" applyAlignment="1">
      <alignment horizontal="center" vertical="center"/>
    </xf>
    <xf numFmtId="0" fontId="0" fillId="33" borderId="240" xfId="0" applyFill="1" applyBorder="1" applyAlignment="1">
      <alignment vertical="center" wrapText="1"/>
    </xf>
    <xf numFmtId="0" fontId="3" fillId="2" borderId="240" xfId="0" applyFont="1" applyFill="1" applyBorder="1" applyAlignment="1">
      <alignment vertical="center" shrinkToFit="1"/>
    </xf>
    <xf numFmtId="0" fontId="0" fillId="0" borderId="242" xfId="0" applyBorder="1">
      <alignment vertical="center"/>
    </xf>
    <xf numFmtId="0" fontId="3" fillId="0" borderId="226" xfId="0" applyFont="1" applyBorder="1" applyAlignment="1">
      <alignment vertical="center" wrapText="1" shrinkToFit="1"/>
    </xf>
    <xf numFmtId="0" fontId="0" fillId="0" borderId="248" xfId="0" applyBorder="1">
      <alignment vertical="center"/>
    </xf>
    <xf numFmtId="0" fontId="3" fillId="0" borderId="249" xfId="0" applyFont="1" applyBorder="1" applyAlignment="1">
      <alignment vertical="center" shrinkToFit="1"/>
    </xf>
    <xf numFmtId="0" fontId="55" fillId="0" borderId="242" xfId="0" applyFont="1" applyBorder="1" applyAlignment="1">
      <alignment vertical="center" shrinkToFit="1"/>
    </xf>
    <xf numFmtId="0" fontId="3" fillId="0" borderId="242" xfId="0" applyFont="1" applyBorder="1" applyAlignment="1">
      <alignment vertical="center" shrinkToFit="1"/>
    </xf>
    <xf numFmtId="0" fontId="3" fillId="0" borderId="242" xfId="0" applyFont="1" applyBorder="1" applyAlignment="1">
      <alignment horizontal="center" vertical="center" shrinkToFit="1"/>
    </xf>
    <xf numFmtId="0" fontId="55" fillId="0" borderId="243" xfId="0" applyFont="1" applyBorder="1" applyAlignment="1">
      <alignment horizontal="center" vertical="center" shrinkToFit="1"/>
    </xf>
    <xf numFmtId="0" fontId="55" fillId="0" borderId="242" xfId="0" applyFont="1" applyBorder="1" applyAlignment="1">
      <alignment horizontal="center" vertical="center" shrinkToFit="1"/>
    </xf>
    <xf numFmtId="0" fontId="40" fillId="0" borderId="242" xfId="0" applyFont="1" applyBorder="1" applyAlignment="1">
      <alignment horizontal="center" vertical="center" shrinkToFit="1"/>
    </xf>
    <xf numFmtId="0" fontId="40" fillId="0" borderId="248" xfId="0" applyFont="1" applyBorder="1" applyAlignment="1">
      <alignment horizontal="center" vertical="center" shrinkToFit="1"/>
    </xf>
    <xf numFmtId="0" fontId="3" fillId="0" borderId="246" xfId="0" applyFont="1" applyBorder="1" applyAlignment="1">
      <alignment vertical="center" shrinkToFit="1"/>
    </xf>
    <xf numFmtId="0" fontId="3" fillId="0" borderId="243" xfId="0" applyFont="1" applyBorder="1" applyAlignment="1">
      <alignment vertical="center" shrinkToFit="1"/>
    </xf>
    <xf numFmtId="0" fontId="3" fillId="0" borderId="248" xfId="0" applyFont="1" applyBorder="1" applyAlignment="1">
      <alignment vertical="center" shrinkToFit="1"/>
    </xf>
    <xf numFmtId="0" fontId="3" fillId="2" borderId="137" xfId="0" applyFont="1" applyFill="1" applyBorder="1" applyAlignment="1">
      <alignment vertical="center" shrinkToFit="1"/>
    </xf>
    <xf numFmtId="0" fontId="0" fillId="0" borderId="243" xfId="0" applyBorder="1">
      <alignment vertical="center"/>
    </xf>
    <xf numFmtId="0" fontId="0" fillId="0" borderId="239" xfId="0" applyBorder="1">
      <alignment vertical="center"/>
    </xf>
    <xf numFmtId="0" fontId="41" fillId="0" borderId="0" xfId="0" applyFont="1" applyAlignment="1">
      <alignment horizontal="right" vertical="center"/>
    </xf>
    <xf numFmtId="0" fontId="41" fillId="0" borderId="151" xfId="0" applyFont="1" applyBorder="1" applyAlignment="1">
      <alignment horizontal="center" vertical="center" shrinkToFit="1"/>
    </xf>
    <xf numFmtId="38" fontId="4" fillId="0" borderId="0" xfId="1" applyFont="1" applyFill="1" applyBorder="1" applyAlignment="1">
      <alignment horizontal="right" vertical="center" shrinkToFit="1"/>
    </xf>
    <xf numFmtId="0" fontId="41" fillId="0" borderId="0" xfId="0" applyFont="1" applyFill="1" applyBorder="1" applyAlignment="1">
      <alignment horizontal="center" vertical="center" shrinkToFit="1"/>
    </xf>
    <xf numFmtId="0" fontId="66" fillId="0" borderId="0" xfId="0" applyFont="1" applyBorder="1" applyAlignment="1">
      <alignment horizontal="left" vertical="center"/>
    </xf>
    <xf numFmtId="0" fontId="50" fillId="0" borderId="240" xfId="0" applyFont="1" applyBorder="1" applyAlignment="1">
      <alignment horizontal="center" vertical="center"/>
    </xf>
    <xf numFmtId="0" fontId="50" fillId="26" borderId="240" xfId="0" applyFont="1" applyFill="1" applyBorder="1" applyAlignment="1">
      <alignment horizontal="center" vertical="center" wrapText="1"/>
    </xf>
    <xf numFmtId="0" fontId="37" fillId="0" borderId="241" xfId="0" applyFont="1" applyBorder="1" applyAlignment="1">
      <alignment vertical="center"/>
    </xf>
    <xf numFmtId="176" fontId="37" fillId="0" borderId="239" xfId="0" applyNumberFormat="1" applyFont="1" applyFill="1" applyBorder="1" applyAlignment="1">
      <alignment horizontal="center" vertical="center" shrinkToFit="1"/>
    </xf>
    <xf numFmtId="0" fontId="37" fillId="0" borderId="30" xfId="0" applyFont="1" applyBorder="1" applyAlignment="1">
      <alignment vertical="center"/>
    </xf>
    <xf numFmtId="176" fontId="37" fillId="0" borderId="31" xfId="0" applyNumberFormat="1" applyFont="1" applyFill="1" applyBorder="1" applyAlignment="1">
      <alignment horizontal="center" vertical="center" shrinkToFit="1"/>
    </xf>
    <xf numFmtId="0" fontId="50" fillId="0" borderId="241" xfId="0" applyFont="1" applyFill="1" applyBorder="1" applyAlignment="1">
      <alignment horizontal="center" vertical="center"/>
    </xf>
    <xf numFmtId="0" fontId="50" fillId="26" borderId="241" xfId="0" applyFont="1" applyFill="1" applyBorder="1" applyAlignment="1">
      <alignment horizontal="center" vertical="center"/>
    </xf>
    <xf numFmtId="0" fontId="50" fillId="0" borderId="250" xfId="0" applyFont="1" applyFill="1" applyBorder="1" applyAlignment="1">
      <alignment horizontal="center" vertical="center"/>
    </xf>
    <xf numFmtId="0" fontId="50" fillId="26" borderId="250" xfId="0" applyFont="1" applyFill="1" applyBorder="1" applyAlignment="1">
      <alignment horizontal="center" vertical="center" wrapText="1"/>
    </xf>
    <xf numFmtId="0" fontId="50" fillId="0" borderId="239" xfId="0" applyFont="1" applyBorder="1" applyAlignment="1">
      <alignment horizontal="center" vertical="center"/>
    </xf>
    <xf numFmtId="0" fontId="50" fillId="26" borderId="239" xfId="0" applyFont="1" applyFill="1" applyBorder="1" applyAlignment="1">
      <alignment horizontal="center" vertical="center"/>
    </xf>
    <xf numFmtId="0" fontId="50" fillId="26" borderId="250" xfId="0" applyFont="1" applyFill="1" applyBorder="1" applyAlignment="1">
      <alignment horizontal="center" vertical="center"/>
    </xf>
    <xf numFmtId="0" fontId="50" fillId="0" borderId="241" xfId="0" applyFont="1" applyBorder="1" applyAlignment="1">
      <alignment horizontal="center" vertical="center"/>
    </xf>
    <xf numFmtId="0" fontId="50" fillId="0" borderId="216" xfId="0" applyFont="1" applyBorder="1" applyAlignment="1">
      <alignment horizontal="center" vertical="center"/>
    </xf>
    <xf numFmtId="0" fontId="50" fillId="0" borderId="168" xfId="0" applyFont="1" applyBorder="1" applyAlignment="1">
      <alignment horizontal="center" vertical="center"/>
    </xf>
    <xf numFmtId="0" fontId="50" fillId="26" borderId="216" xfId="0" applyFont="1" applyFill="1" applyBorder="1" applyAlignment="1">
      <alignment vertical="center" wrapText="1"/>
    </xf>
    <xf numFmtId="0" fontId="50" fillId="26" borderId="216" xfId="0" applyFont="1" applyFill="1" applyBorder="1" applyAlignment="1">
      <alignment horizontal="center" vertical="center"/>
    </xf>
    <xf numFmtId="0" fontId="50" fillId="26" borderId="47" xfId="0" applyFont="1" applyFill="1" applyBorder="1" applyAlignment="1">
      <alignment horizontal="center" vertical="center" wrapText="1"/>
    </xf>
    <xf numFmtId="181" fontId="3" fillId="0" borderId="216" xfId="0" applyNumberFormat="1" applyFont="1" applyFill="1" applyBorder="1" applyAlignment="1">
      <alignment horizontal="center" vertical="center" shrinkToFit="1"/>
    </xf>
    <xf numFmtId="38" fontId="3" fillId="26" borderId="216" xfId="1" applyFont="1" applyFill="1" applyBorder="1" applyAlignment="1">
      <alignment vertical="center" shrinkToFit="1"/>
    </xf>
    <xf numFmtId="0" fontId="3" fillId="0" borderId="216" xfId="0" applyFont="1" applyBorder="1" applyAlignment="1">
      <alignment horizontal="center" vertical="center" shrinkToFit="1"/>
    </xf>
    <xf numFmtId="38" fontId="4" fillId="26" borderId="216" xfId="0" applyNumberFormat="1" applyFont="1" applyFill="1" applyBorder="1" applyAlignment="1">
      <alignment vertical="center" shrinkToFit="1"/>
    </xf>
    <xf numFmtId="181" fontId="4" fillId="0" borderId="216" xfId="0" applyNumberFormat="1" applyFont="1" applyFill="1" applyBorder="1" applyAlignment="1">
      <alignment horizontal="center" vertical="center" shrinkToFit="1"/>
    </xf>
    <xf numFmtId="38" fontId="4" fillId="26" borderId="216" xfId="1" applyFont="1" applyFill="1" applyBorder="1" applyAlignment="1">
      <alignment vertical="center" shrinkToFit="1"/>
    </xf>
    <xf numFmtId="0" fontId="0" fillId="0" borderId="216" xfId="0" applyBorder="1" applyAlignment="1">
      <alignment horizontal="left" vertical="center"/>
    </xf>
    <xf numFmtId="179" fontId="4" fillId="0" borderId="241" xfId="56" applyNumberFormat="1" applyFont="1" applyFill="1" applyBorder="1" applyAlignment="1" applyProtection="1">
      <alignment horizontal="left" vertical="center" shrinkToFit="1"/>
    </xf>
    <xf numFmtId="179" fontId="4" fillId="0" borderId="240" xfId="56" applyNumberFormat="1" applyFont="1" applyFill="1" applyBorder="1" applyAlignment="1" applyProtection="1">
      <alignment horizontal="left" vertical="center" shrinkToFit="1"/>
    </xf>
    <xf numFmtId="0" fontId="60" fillId="0" borderId="239" xfId="0" applyFont="1" applyFill="1" applyBorder="1" applyAlignment="1">
      <alignment horizontal="center" vertical="center"/>
    </xf>
    <xf numFmtId="182" fontId="59" fillId="26" borderId="240" xfId="0" applyNumberFormat="1" applyFont="1" applyFill="1" applyBorder="1" applyAlignment="1">
      <alignment horizontal="center" vertical="center"/>
    </xf>
    <xf numFmtId="0" fontId="0" fillId="0" borderId="239" xfId="0" applyFill="1" applyBorder="1" applyAlignment="1">
      <alignment horizontal="center" vertical="center"/>
    </xf>
    <xf numFmtId="190" fontId="0" fillId="26" borderId="240" xfId="0" applyNumberFormat="1" applyFill="1" applyBorder="1" applyAlignment="1">
      <alignment horizontal="center" vertical="center"/>
    </xf>
    <xf numFmtId="182" fontId="0" fillId="26" borderId="241" xfId="0" applyNumberFormat="1" applyFill="1" applyBorder="1" applyAlignment="1">
      <alignment horizontal="center" vertical="center"/>
    </xf>
    <xf numFmtId="182" fontId="0" fillId="26" borderId="240" xfId="0" applyNumberFormat="1" applyFill="1" applyBorder="1" applyAlignment="1">
      <alignment horizontal="center" vertical="center"/>
    </xf>
    <xf numFmtId="0" fontId="41" fillId="0" borderId="240" xfId="0" applyFont="1" applyBorder="1" applyAlignment="1">
      <alignment horizontal="left" vertical="center" wrapText="1"/>
    </xf>
    <xf numFmtId="0" fontId="3" fillId="0" borderId="3" xfId="0" applyFont="1" applyFill="1" applyBorder="1" applyAlignment="1">
      <alignment horizontal="center" vertical="center" shrinkToFit="1"/>
    </xf>
    <xf numFmtId="0" fontId="40" fillId="0" borderId="243" xfId="0" applyFont="1" applyFill="1" applyBorder="1" applyAlignment="1">
      <alignment vertical="center" shrinkToFit="1"/>
    </xf>
    <xf numFmtId="0" fontId="4" fillId="42" borderId="242" xfId="56" applyNumberFormat="1" applyFont="1" applyFill="1" applyBorder="1" applyAlignment="1">
      <alignment horizontal="center" vertical="center" shrinkToFit="1"/>
    </xf>
    <xf numFmtId="0" fontId="3" fillId="0" borderId="9" xfId="0" applyFont="1" applyBorder="1" applyAlignment="1">
      <alignment horizontal="center" vertical="center" wrapText="1" shrinkToFit="1"/>
    </xf>
    <xf numFmtId="0" fontId="40" fillId="0" borderId="9" xfId="0" applyFont="1" applyFill="1" applyBorder="1" applyAlignment="1">
      <alignment vertical="center" shrinkToFit="1"/>
    </xf>
    <xf numFmtId="0" fontId="4" fillId="0" borderId="9" xfId="56" applyNumberFormat="1" applyFont="1" applyFill="1" applyBorder="1" applyAlignment="1">
      <alignment horizontal="center" vertical="center" shrinkToFit="1"/>
    </xf>
    <xf numFmtId="38" fontId="3" fillId="29" borderId="1" xfId="1" applyFont="1" applyFill="1" applyBorder="1" applyAlignment="1" applyProtection="1">
      <alignment horizontal="right" vertical="center" shrinkToFit="1"/>
      <protection locked="0"/>
    </xf>
    <xf numFmtId="38" fontId="4" fillId="29" borderId="151" xfId="1" applyFont="1" applyFill="1" applyBorder="1" applyAlignment="1" applyProtection="1">
      <alignment horizontal="right" vertical="center" shrinkToFit="1"/>
      <protection locked="0"/>
    </xf>
    <xf numFmtId="38" fontId="3" fillId="29" borderId="129" xfId="1" applyFont="1" applyFill="1" applyBorder="1" applyAlignment="1" applyProtection="1">
      <alignment horizontal="right" vertical="center" shrinkToFit="1"/>
      <protection locked="0"/>
    </xf>
    <xf numFmtId="0" fontId="3" fillId="42" borderId="129" xfId="0" applyFont="1" applyFill="1" applyBorder="1" applyAlignment="1" applyProtection="1">
      <alignment vertical="center" shrinkToFit="1"/>
      <protection locked="0"/>
    </xf>
    <xf numFmtId="0" fontId="0" fillId="29" borderId="241" xfId="0" applyFont="1" applyFill="1" applyBorder="1" applyAlignment="1" applyProtection="1">
      <alignment vertical="center"/>
      <protection locked="0"/>
    </xf>
    <xf numFmtId="179" fontId="4" fillId="28" borderId="8" xfId="56" applyNumberFormat="1" applyFont="1" applyFill="1" applyBorder="1" applyAlignment="1" applyProtection="1">
      <alignment horizontal="left" vertical="center" shrinkToFit="1"/>
      <protection locked="0"/>
    </xf>
    <xf numFmtId="0" fontId="50" fillId="0" borderId="241" xfId="0" applyFont="1" applyBorder="1" applyAlignment="1">
      <alignment horizontal="center" vertical="center" shrinkToFit="1"/>
    </xf>
    <xf numFmtId="179" fontId="4" fillId="28" borderId="243" xfId="56" applyNumberFormat="1" applyFont="1" applyFill="1" applyBorder="1" applyAlignment="1" applyProtection="1">
      <alignment horizontal="left" vertical="center" shrinkToFit="1"/>
      <protection locked="0"/>
    </xf>
    <xf numFmtId="179" fontId="4" fillId="28" borderId="241" xfId="56" applyNumberFormat="1" applyFont="1" applyFill="1" applyBorder="1" applyAlignment="1" applyProtection="1">
      <alignment horizontal="left" vertical="center" shrinkToFit="1"/>
      <protection locked="0"/>
    </xf>
    <xf numFmtId="0" fontId="0" fillId="29" borderId="242" xfId="0" applyFont="1" applyFill="1" applyBorder="1" applyAlignment="1" applyProtection="1">
      <alignment vertical="center"/>
      <protection locked="0"/>
    </xf>
    <xf numFmtId="176" fontId="78" fillId="42" borderId="240" xfId="0" applyNumberFormat="1" applyFont="1" applyFill="1" applyBorder="1" applyAlignment="1" applyProtection="1">
      <alignment vertical="center" shrinkToFit="1"/>
      <protection locked="0"/>
    </xf>
    <xf numFmtId="176" fontId="78" fillId="42" borderId="239" xfId="0" applyNumberFormat="1" applyFont="1" applyFill="1" applyBorder="1" applyAlignment="1" applyProtection="1">
      <alignment vertical="center" shrinkToFit="1"/>
      <protection locked="0"/>
    </xf>
    <xf numFmtId="38" fontId="4" fillId="29" borderId="1" xfId="1" applyFont="1" applyFill="1" applyBorder="1" applyAlignment="1" applyProtection="1">
      <alignment horizontal="right" vertical="center" shrinkToFit="1"/>
      <protection locked="0"/>
    </xf>
    <xf numFmtId="179" fontId="40" fillId="28" borderId="4" xfId="56" applyNumberFormat="1" applyFont="1" applyFill="1" applyBorder="1" applyAlignment="1" applyProtection="1">
      <alignment horizontal="left" vertical="center" shrinkToFit="1"/>
      <protection locked="0"/>
    </xf>
    <xf numFmtId="179" fontId="40" fillId="29" borderId="4" xfId="56" applyNumberFormat="1" applyFont="1" applyFill="1" applyBorder="1" applyAlignment="1" applyProtection="1">
      <alignment horizontal="right" vertical="center" shrinkToFit="1"/>
      <protection locked="0"/>
    </xf>
    <xf numFmtId="179" fontId="40" fillId="28" borderId="30" xfId="56" applyNumberFormat="1" applyFont="1" applyFill="1" applyBorder="1" applyAlignment="1" applyProtection="1">
      <alignment horizontal="left" vertical="center" shrinkToFit="1"/>
      <protection locked="0"/>
    </xf>
    <xf numFmtId="0" fontId="81" fillId="0" borderId="0" xfId="0" applyFont="1">
      <alignment vertical="center"/>
    </xf>
    <xf numFmtId="0" fontId="82" fillId="0" borderId="0" xfId="0" applyFont="1">
      <alignment vertical="center"/>
    </xf>
    <xf numFmtId="0" fontId="83" fillId="0" borderId="1" xfId="0" applyFont="1" applyBorder="1" applyAlignment="1">
      <alignment vertical="center" shrinkToFit="1"/>
    </xf>
    <xf numFmtId="179" fontId="55" fillId="29" borderId="4" xfId="56" applyNumberFormat="1" applyFont="1" applyFill="1" applyBorder="1" applyAlignment="1" applyProtection="1">
      <alignment horizontal="right" vertical="center" shrinkToFit="1"/>
      <protection locked="0"/>
    </xf>
    <xf numFmtId="0" fontId="83" fillId="0" borderId="2" xfId="0" applyFont="1" applyBorder="1">
      <alignment vertical="center"/>
    </xf>
    <xf numFmtId="0" fontId="55" fillId="29" borderId="4" xfId="0" applyNumberFormat="1" applyFont="1" applyFill="1" applyBorder="1" applyAlignment="1" applyProtection="1">
      <alignment horizontal="right" vertical="center" shrinkToFit="1"/>
      <protection locked="0"/>
    </xf>
    <xf numFmtId="38" fontId="55" fillId="29" borderId="1" xfId="1" applyFont="1" applyFill="1" applyBorder="1" applyAlignment="1" applyProtection="1">
      <alignment horizontal="right" vertical="center" shrinkToFit="1"/>
      <protection locked="0"/>
    </xf>
    <xf numFmtId="0" fontId="83" fillId="0" borderId="104" xfId="0" applyFont="1" applyBorder="1" applyAlignment="1">
      <alignment vertical="center" wrapText="1"/>
    </xf>
    <xf numFmtId="0" fontId="83" fillId="0" borderId="2" xfId="0" applyFont="1" applyBorder="1" applyAlignment="1">
      <alignment vertical="center" shrinkToFit="1"/>
    </xf>
    <xf numFmtId="0" fontId="83" fillId="0" borderId="3" xfId="0" applyFont="1" applyBorder="1">
      <alignment vertical="center"/>
    </xf>
    <xf numFmtId="0" fontId="33" fillId="0" borderId="1" xfId="0" applyFont="1" applyFill="1" applyBorder="1" applyAlignment="1">
      <alignment vertical="center" shrinkToFit="1"/>
    </xf>
    <xf numFmtId="38" fontId="55" fillId="29" borderId="129" xfId="1" applyFont="1" applyFill="1" applyBorder="1" applyAlignment="1" applyProtection="1">
      <alignment horizontal="right" vertical="center" shrinkToFit="1"/>
      <protection locked="0"/>
    </xf>
    <xf numFmtId="0" fontId="0" fillId="45" borderId="29" xfId="0" applyFill="1" applyBorder="1">
      <alignment vertical="center"/>
    </xf>
    <xf numFmtId="0" fontId="41" fillId="45" borderId="29" xfId="0" applyFont="1" applyFill="1" applyBorder="1" applyAlignment="1">
      <alignment horizontal="center" vertical="center"/>
    </xf>
    <xf numFmtId="0" fontId="83" fillId="0" borderId="1" xfId="0" applyFont="1" applyFill="1" applyBorder="1" applyAlignment="1">
      <alignment vertical="center" wrapText="1" shrinkToFit="1"/>
    </xf>
    <xf numFmtId="0" fontId="84" fillId="0" borderId="240" xfId="0" applyFont="1" applyBorder="1" applyAlignment="1">
      <alignment horizontal="justify" vertical="center" wrapText="1"/>
    </xf>
    <xf numFmtId="0" fontId="84" fillId="0" borderId="240" xfId="0" applyFont="1" applyBorder="1" applyAlignment="1">
      <alignment horizontal="left" vertical="center" wrapText="1"/>
    </xf>
    <xf numFmtId="0" fontId="86" fillId="0" borderId="240" xfId="0" applyFont="1" applyBorder="1" applyAlignment="1">
      <alignment horizontal="left" vertical="center" wrapText="1"/>
    </xf>
    <xf numFmtId="0" fontId="85" fillId="0" borderId="240" xfId="0" applyFont="1" applyBorder="1" applyAlignment="1">
      <alignment horizontal="left" vertical="center" wrapText="1"/>
    </xf>
    <xf numFmtId="0" fontId="87" fillId="0" borderId="0" xfId="0" applyFont="1" applyAlignment="1">
      <alignment horizontal="center" vertical="center"/>
    </xf>
    <xf numFmtId="0" fontId="83" fillId="0" borderId="240" xfId="0" applyFont="1" applyBorder="1" applyAlignment="1">
      <alignment horizontal="left" vertical="center"/>
    </xf>
    <xf numFmtId="182" fontId="83" fillId="29" borderId="241" xfId="0" applyNumberFormat="1" applyFont="1" applyFill="1" applyBorder="1" applyAlignment="1" applyProtection="1">
      <alignment horizontal="left" vertical="center"/>
      <protection locked="0"/>
    </xf>
    <xf numFmtId="189" fontId="50" fillId="26" borderId="3" xfId="1" applyNumberFormat="1" applyFont="1" applyFill="1" applyBorder="1" applyAlignment="1">
      <alignment horizontal="center" vertical="center" wrapText="1"/>
    </xf>
    <xf numFmtId="189" fontId="50" fillId="26" borderId="251" xfId="1" applyNumberFormat="1" applyFont="1" applyFill="1" applyBorder="1" applyAlignment="1">
      <alignment horizontal="center" vertical="center" wrapText="1"/>
    </xf>
    <xf numFmtId="179" fontId="40" fillId="28" borderId="240" xfId="56" applyNumberFormat="1" applyFont="1" applyFill="1" applyBorder="1" applyAlignment="1" applyProtection="1">
      <alignment horizontal="left" vertical="center" shrinkToFit="1"/>
      <protection locked="0"/>
    </xf>
    <xf numFmtId="0" fontId="90" fillId="0" borderId="0" xfId="0" applyFont="1" applyFill="1" applyAlignment="1">
      <alignment horizontal="center" vertical="center"/>
    </xf>
    <xf numFmtId="0" fontId="3" fillId="0" borderId="6" xfId="0" applyFont="1" applyBorder="1" applyAlignment="1">
      <alignment horizontal="left" vertical="center" wrapText="1" shrinkToFit="1"/>
    </xf>
    <xf numFmtId="0" fontId="94" fillId="0" borderId="9" xfId="0" applyFont="1" applyBorder="1" applyAlignment="1">
      <alignment vertical="center"/>
    </xf>
    <xf numFmtId="0" fontId="95" fillId="0" borderId="0" xfId="0" applyFont="1" applyAlignment="1">
      <alignment vertical="center"/>
    </xf>
    <xf numFmtId="0" fontId="49" fillId="0" borderId="2" xfId="0" applyFont="1" applyBorder="1">
      <alignment vertical="center"/>
    </xf>
    <xf numFmtId="0" fontId="49" fillId="0" borderId="1" xfId="0" applyFont="1" applyBorder="1" applyAlignment="1">
      <alignment vertical="center" shrinkToFit="1"/>
    </xf>
    <xf numFmtId="0" fontId="42" fillId="0" borderId="0" xfId="0" applyFont="1" applyAlignment="1">
      <alignment horizontal="left" vertical="center" wrapText="1"/>
    </xf>
    <xf numFmtId="0" fontId="90" fillId="46"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87" fillId="0" borderId="0" xfId="0" applyFont="1" applyAlignment="1">
      <alignment horizontal="center" vertical="center"/>
    </xf>
    <xf numFmtId="0" fontId="88" fillId="46" borderId="0" xfId="0" applyFont="1" applyFill="1" applyAlignment="1">
      <alignment horizontal="center" vertical="center"/>
    </xf>
    <xf numFmtId="0" fontId="88" fillId="46" borderId="0" xfId="0" applyFont="1" applyFill="1" applyBorder="1" applyAlignment="1">
      <alignment horizontal="center" vertical="center" wrapText="1"/>
    </xf>
    <xf numFmtId="0" fontId="80" fillId="44" borderId="0" xfId="0" applyFont="1" applyFill="1" applyAlignment="1">
      <alignment horizontal="center" vertical="center"/>
    </xf>
    <xf numFmtId="0" fontId="56" fillId="0" borderId="0" xfId="0" applyFont="1" applyFill="1" applyAlignment="1">
      <alignment horizontal="center" vertical="center"/>
    </xf>
    <xf numFmtId="176" fontId="59" fillId="0" borderId="242" xfId="0" applyNumberFormat="1" applyFont="1" applyFill="1" applyBorder="1" applyAlignment="1">
      <alignment horizontal="center" vertical="center" shrinkToFit="1"/>
    </xf>
    <xf numFmtId="176" fontId="59" fillId="0" borderId="3" xfId="0" applyNumberFormat="1" applyFont="1" applyFill="1" applyBorder="1" applyAlignment="1">
      <alignment horizontal="center" vertical="center" shrinkToFit="1"/>
    </xf>
    <xf numFmtId="0" fontId="3" fillId="0" borderId="243" xfId="0" applyFont="1" applyBorder="1" applyAlignment="1">
      <alignment horizontal="left" vertical="center" wrapText="1"/>
    </xf>
    <xf numFmtId="0" fontId="3" fillId="0" borderId="246"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59" fillId="33" borderId="0" xfId="0" applyFont="1" applyFill="1" applyBorder="1" applyAlignment="1">
      <alignment horizontal="left" vertical="center"/>
    </xf>
    <xf numFmtId="0" fontId="59" fillId="0" borderId="242" xfId="0" applyFont="1" applyFill="1" applyBorder="1" applyAlignment="1">
      <alignment horizontal="center" vertical="center"/>
    </xf>
    <xf numFmtId="0" fontId="59" fillId="0" borderId="3" xfId="0" applyFont="1" applyFill="1" applyBorder="1" applyAlignment="1">
      <alignment horizontal="center" vertical="center"/>
    </xf>
    <xf numFmtId="0" fontId="3" fillId="2" borderId="241" xfId="0" applyFont="1" applyFill="1" applyBorder="1" applyAlignment="1">
      <alignment horizontal="center" vertical="center" shrinkToFit="1"/>
    </xf>
    <xf numFmtId="0" fontId="3" fillId="2" borderId="23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76" fillId="0" borderId="30" xfId="0" applyFont="1" applyBorder="1" applyAlignment="1">
      <alignment horizontal="left" vertical="center"/>
    </xf>
    <xf numFmtId="0" fontId="76" fillId="0" borderId="31" xfId="0" applyFont="1" applyBorder="1" applyAlignment="1">
      <alignment horizontal="left" vertical="center"/>
    </xf>
    <xf numFmtId="0" fontId="75" fillId="0" borderId="30" xfId="0" applyFont="1" applyBorder="1" applyAlignment="1">
      <alignment horizontal="left" vertical="center"/>
    </xf>
    <xf numFmtId="0" fontId="75" fillId="0" borderId="31" xfId="0" applyFont="1" applyBorder="1" applyAlignment="1">
      <alignment horizontal="left" vertical="center"/>
    </xf>
    <xf numFmtId="0" fontId="3" fillId="0" borderId="146" xfId="0" applyFont="1" applyBorder="1" applyAlignment="1">
      <alignment horizontal="left" vertical="center" shrinkToFit="1"/>
    </xf>
    <xf numFmtId="0" fontId="3" fillId="0" borderId="148" xfId="0" applyFont="1" applyBorder="1" applyAlignment="1">
      <alignment horizontal="left" vertical="center" shrinkToFit="1"/>
    </xf>
    <xf numFmtId="0" fontId="41" fillId="0" borderId="194" xfId="0" applyFont="1" applyBorder="1" applyAlignment="1">
      <alignment horizontal="center" vertical="center"/>
    </xf>
    <xf numFmtId="0" fontId="41" fillId="0" borderId="6" xfId="0" applyFont="1" applyBorder="1" applyAlignment="1">
      <alignment horizontal="center" vertical="center"/>
    </xf>
    <xf numFmtId="0" fontId="41" fillId="0" borderId="3" xfId="0" applyFont="1" applyBorder="1" applyAlignment="1">
      <alignment horizontal="center" vertical="center"/>
    </xf>
    <xf numFmtId="0" fontId="81" fillId="0" borderId="0" xfId="0" applyFont="1" applyBorder="1" applyAlignment="1">
      <alignment horizontal="left" vertical="center"/>
    </xf>
    <xf numFmtId="0" fontId="0" fillId="0" borderId="103" xfId="0" applyBorder="1" applyAlignment="1">
      <alignment horizontal="left" vertical="center"/>
    </xf>
    <xf numFmtId="0" fontId="0" fillId="0" borderId="3" xfId="0" applyBorder="1" applyAlignment="1">
      <alignment horizontal="left" vertical="center"/>
    </xf>
    <xf numFmtId="0" fontId="0" fillId="0" borderId="103" xfId="0" applyBorder="1" applyAlignment="1">
      <alignment horizontal="left" vertical="center" shrinkToFit="1"/>
    </xf>
    <xf numFmtId="0" fontId="0" fillId="0" borderId="3" xfId="0" applyBorder="1" applyAlignment="1">
      <alignment horizontal="left" vertical="center" shrinkToFit="1"/>
    </xf>
    <xf numFmtId="179" fontId="40" fillId="28" borderId="153" xfId="56" applyNumberFormat="1" applyFont="1" applyFill="1" applyBorder="1" applyAlignment="1" applyProtection="1">
      <alignment horizontal="left" vertical="center" wrapText="1" shrinkToFit="1"/>
      <protection locked="0"/>
    </xf>
    <xf numFmtId="179" fontId="40" fillId="28" borderId="3" xfId="56" applyNumberFormat="1" applyFont="1" applyFill="1" applyBorder="1" applyAlignment="1" applyProtection="1">
      <alignment horizontal="left" vertical="center" wrapText="1" shrinkToFit="1"/>
      <protection locked="0"/>
    </xf>
    <xf numFmtId="0" fontId="76" fillId="0" borderId="146" xfId="0" applyFont="1" applyBorder="1" applyAlignment="1">
      <alignment horizontal="left" vertical="center" shrinkToFit="1"/>
    </xf>
    <xf numFmtId="0" fontId="76" fillId="0" borderId="148" xfId="0" applyFont="1" applyBorder="1" applyAlignment="1">
      <alignment horizontal="left" vertical="center" shrinkToFit="1"/>
    </xf>
    <xf numFmtId="0" fontId="37" fillId="0" borderId="241" xfId="0" applyFont="1" applyBorder="1" applyAlignment="1">
      <alignment horizontal="left" vertical="center" shrinkToFit="1"/>
    </xf>
    <xf numFmtId="0" fontId="37" fillId="0" borderId="239" xfId="0" applyFont="1" applyBorder="1" applyAlignment="1">
      <alignment horizontal="left" vertical="center" shrinkToFit="1"/>
    </xf>
    <xf numFmtId="0" fontId="48" fillId="0" borderId="146" xfId="0" applyFont="1" applyBorder="1" applyAlignment="1">
      <alignment horizontal="left" vertical="center" shrinkToFit="1"/>
    </xf>
    <xf numFmtId="0" fontId="48" fillId="0" borderId="148" xfId="0" applyFont="1" applyBorder="1" applyAlignment="1">
      <alignment horizontal="left"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75" fillId="0" borderId="101" xfId="0" applyFont="1" applyBorder="1" applyAlignment="1">
      <alignment horizontal="left" vertical="center" wrapText="1" shrinkToFit="1"/>
    </xf>
    <xf numFmtId="0" fontId="75" fillId="0" borderId="102" xfId="0" applyFont="1" applyBorder="1" applyAlignment="1">
      <alignment horizontal="left" vertical="center" wrapText="1" shrinkToFit="1"/>
    </xf>
    <xf numFmtId="0" fontId="75" fillId="0" borderId="8" xfId="0" applyFont="1" applyBorder="1" applyAlignment="1">
      <alignment horizontal="left" vertical="center" wrapText="1" shrinkToFit="1"/>
    </xf>
    <xf numFmtId="0" fontId="75" fillId="0" borderId="10" xfId="0" applyFont="1" applyBorder="1" applyAlignment="1">
      <alignment horizontal="left" vertical="center" wrapText="1" shrinkToFit="1"/>
    </xf>
    <xf numFmtId="0" fontId="76" fillId="0" borderId="30" xfId="0" applyFont="1" applyBorder="1" applyAlignment="1">
      <alignment horizontal="left" vertical="center" shrinkToFit="1"/>
    </xf>
    <xf numFmtId="0" fontId="76" fillId="0" borderId="31" xfId="0" applyFont="1" applyBorder="1" applyAlignment="1">
      <alignment horizontal="left" vertical="center" shrinkToFit="1"/>
    </xf>
    <xf numFmtId="0" fontId="59" fillId="0" borderId="0" xfId="0" applyFont="1" applyFill="1" applyBorder="1" applyAlignment="1">
      <alignment horizontal="center" vertical="center"/>
    </xf>
    <xf numFmtId="0" fontId="75" fillId="0" borderId="30" xfId="0" applyFont="1" applyBorder="1" applyAlignment="1">
      <alignment horizontal="left" vertical="center" shrinkToFit="1"/>
    </xf>
    <xf numFmtId="0" fontId="75" fillId="0" borderId="31" xfId="0" applyFont="1" applyBorder="1" applyAlignment="1">
      <alignment horizontal="left" vertical="center" shrinkToFit="1"/>
    </xf>
    <xf numFmtId="0" fontId="75" fillId="0" borderId="41" xfId="0" applyFont="1" applyBorder="1" applyAlignment="1">
      <alignment horizontal="left" vertical="center" shrinkToFit="1"/>
    </xf>
    <xf numFmtId="0" fontId="75" fillId="0" borderId="44" xfId="0" applyFont="1" applyBorder="1" applyAlignment="1">
      <alignment horizontal="left" vertical="center" shrinkToFit="1"/>
    </xf>
    <xf numFmtId="0" fontId="76" fillId="0" borderId="146" xfId="0" applyFont="1" applyBorder="1" applyAlignment="1">
      <alignment horizontal="left" vertical="center" wrapText="1"/>
    </xf>
    <xf numFmtId="0" fontId="76" fillId="0" borderId="148" xfId="0" applyFont="1" applyBorder="1" applyAlignment="1">
      <alignment horizontal="left" vertical="center" wrapText="1"/>
    </xf>
    <xf numFmtId="0" fontId="3" fillId="0" borderId="147"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66" fillId="0" borderId="195" xfId="0" applyFont="1" applyBorder="1" applyAlignment="1">
      <alignment horizontal="left" vertical="center" wrapText="1"/>
    </xf>
    <xf numFmtId="0" fontId="66" fillId="0" borderId="193" xfId="0" applyFont="1" applyBorder="1" applyAlignment="1">
      <alignment horizontal="left" vertical="center" wrapText="1"/>
    </xf>
    <xf numFmtId="0" fontId="66" fillId="0" borderId="196" xfId="0" applyFont="1" applyBorder="1" applyAlignment="1">
      <alignment horizontal="left" vertical="center" wrapText="1"/>
    </xf>
    <xf numFmtId="0" fontId="66" fillId="0" borderId="7" xfId="0" applyFont="1" applyBorder="1" applyAlignment="1">
      <alignment horizontal="left" vertical="center" wrapText="1"/>
    </xf>
    <xf numFmtId="0" fontId="66" fillId="0" borderId="0" xfId="0" applyFont="1" applyBorder="1" applyAlignment="1">
      <alignment horizontal="left" vertical="center" wrapText="1"/>
    </xf>
    <xf numFmtId="0" fontId="66" fillId="0" borderId="13" xfId="0" applyFont="1" applyBorder="1" applyAlignment="1">
      <alignment horizontal="left" vertical="center" wrapText="1"/>
    </xf>
    <xf numFmtId="0" fontId="66" fillId="0" borderId="8" xfId="0" applyFont="1" applyBorder="1" applyAlignment="1">
      <alignment horizontal="left" vertical="center" wrapText="1"/>
    </xf>
    <xf numFmtId="0" fontId="66" fillId="0" borderId="9" xfId="0" applyFont="1" applyBorder="1" applyAlignment="1">
      <alignment horizontal="left" vertical="center" wrapText="1"/>
    </xf>
    <xf numFmtId="0" fontId="66" fillId="0" borderId="10" xfId="0" applyFont="1" applyBorder="1" applyAlignment="1">
      <alignment horizontal="left" vertical="center" wrapText="1"/>
    </xf>
    <xf numFmtId="0" fontId="81" fillId="0" borderId="0" xfId="0" applyFont="1" applyBorder="1" applyAlignment="1">
      <alignment horizontal="left" vertical="center" shrinkToFit="1"/>
    </xf>
    <xf numFmtId="0" fontId="0" fillId="0" borderId="132" xfId="0" applyFill="1" applyBorder="1" applyAlignment="1">
      <alignment horizontal="center" vertical="center"/>
    </xf>
    <xf numFmtId="0" fontId="0" fillId="0" borderId="150"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93" fillId="44" borderId="0" xfId="0" applyFont="1" applyFill="1" applyAlignment="1">
      <alignment horizontal="center" vertical="center"/>
    </xf>
    <xf numFmtId="0" fontId="5" fillId="38" borderId="0" xfId="0" applyFont="1" applyFill="1" applyBorder="1" applyAlignment="1">
      <alignment horizontal="center" vertical="center"/>
    </xf>
    <xf numFmtId="0" fontId="5" fillId="38" borderId="13" xfId="0" applyFont="1" applyFill="1" applyBorder="1" applyAlignment="1">
      <alignment horizontal="center" vertical="center"/>
    </xf>
    <xf numFmtId="0" fontId="50" fillId="29" borderId="172" xfId="0" applyFont="1" applyFill="1" applyBorder="1" applyAlignment="1">
      <alignment horizontal="left" vertical="center" wrapText="1"/>
    </xf>
    <xf numFmtId="0" fontId="50" fillId="29" borderId="173" xfId="0" applyFont="1" applyFill="1" applyBorder="1" applyAlignment="1">
      <alignment horizontal="left" vertical="center" wrapText="1"/>
    </xf>
    <xf numFmtId="0" fontId="50" fillId="29" borderId="169" xfId="0" applyFont="1" applyFill="1" applyBorder="1" applyAlignment="1">
      <alignment horizontal="left" vertical="center" wrapText="1"/>
    </xf>
    <xf numFmtId="0" fontId="50" fillId="26" borderId="58" xfId="0" applyFont="1" applyFill="1" applyBorder="1" applyAlignment="1">
      <alignment horizontal="center" vertical="center" wrapText="1"/>
    </xf>
    <xf numFmtId="0" fontId="50" fillId="26" borderId="3" xfId="0" applyFont="1" applyFill="1" applyBorder="1" applyAlignment="1">
      <alignment horizontal="center" vertical="center" wrapText="1"/>
    </xf>
    <xf numFmtId="0" fontId="79" fillId="0" borderId="242" xfId="0" applyFont="1" applyFill="1" applyBorder="1" applyAlignment="1">
      <alignment horizontal="left" vertical="center" wrapText="1"/>
    </xf>
    <xf numFmtId="0" fontId="79" fillId="0" borderId="3" xfId="0" applyFont="1" applyFill="1" applyBorder="1" applyAlignment="1">
      <alignment horizontal="left" vertical="center" wrapText="1"/>
    </xf>
    <xf numFmtId="0" fontId="79" fillId="0" borderId="242" xfId="0" applyFont="1" applyBorder="1" applyAlignment="1">
      <alignment horizontal="center" vertical="center" wrapText="1"/>
    </xf>
    <xf numFmtId="0" fontId="79" fillId="0" borderId="3" xfId="0" applyFont="1" applyBorder="1" applyAlignment="1">
      <alignment horizontal="center" vertical="center" wrapText="1"/>
    </xf>
    <xf numFmtId="0" fontId="50" fillId="0" borderId="173" xfId="0" applyFont="1" applyFill="1" applyBorder="1" applyAlignment="1">
      <alignment horizontal="center" vertical="center"/>
    </xf>
    <xf numFmtId="0" fontId="50" fillId="0" borderId="169" xfId="0" applyFont="1" applyFill="1" applyBorder="1" applyAlignment="1">
      <alignment horizontal="center" vertical="center"/>
    </xf>
    <xf numFmtId="0" fontId="50" fillId="0" borderId="245" xfId="0" applyFont="1" applyBorder="1" applyAlignment="1">
      <alignment horizontal="center" vertical="center"/>
    </xf>
    <xf numFmtId="0" fontId="50" fillId="0" borderId="173" xfId="0" applyFont="1" applyBorder="1" applyAlignment="1">
      <alignment horizontal="center" vertical="center"/>
    </xf>
    <xf numFmtId="0" fontId="50" fillId="0" borderId="175" xfId="0" applyFont="1" applyBorder="1" applyAlignment="1">
      <alignment horizontal="center" vertical="center"/>
    </xf>
    <xf numFmtId="0" fontId="50" fillId="0" borderId="241" xfId="0" applyFont="1" applyBorder="1" applyAlignment="1">
      <alignment horizontal="center" vertical="center"/>
    </xf>
    <xf numFmtId="0" fontId="50" fillId="0" borderId="4" xfId="0" applyFont="1" applyBorder="1" applyAlignment="1">
      <alignment horizontal="center" vertical="center"/>
    </xf>
    <xf numFmtId="0" fontId="50" fillId="0" borderId="11" xfId="0" applyFont="1" applyBorder="1" applyAlignment="1">
      <alignment horizontal="center" vertical="center"/>
    </xf>
    <xf numFmtId="0" fontId="50" fillId="0" borderId="5" xfId="0" applyFont="1" applyBorder="1" applyAlignment="1">
      <alignment horizontal="center" vertical="center"/>
    </xf>
    <xf numFmtId="0" fontId="50" fillId="0" borderId="240" xfId="0" applyFont="1" applyBorder="1" applyAlignment="1">
      <alignment horizontal="center" vertical="center" wrapText="1"/>
    </xf>
    <xf numFmtId="0" fontId="50" fillId="0" borderId="25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166" xfId="0" applyFont="1" applyBorder="1" applyAlignment="1">
      <alignment horizontal="center" vertical="center" wrapText="1"/>
    </xf>
    <xf numFmtId="0" fontId="50" fillId="0" borderId="241" xfId="0" applyFont="1" applyBorder="1" applyAlignment="1">
      <alignment horizontal="center" vertical="center" wrapText="1"/>
    </xf>
    <xf numFmtId="0" fontId="50" fillId="0" borderId="245" xfId="0" applyFont="1" applyBorder="1" applyAlignment="1">
      <alignment horizontal="center" vertical="center" wrapText="1"/>
    </xf>
    <xf numFmtId="0" fontId="50" fillId="0" borderId="239" xfId="0" applyFont="1" applyBorder="1" applyAlignment="1">
      <alignment horizontal="center" vertical="center" wrapText="1"/>
    </xf>
    <xf numFmtId="0" fontId="50" fillId="26" borderId="243" xfId="0" applyFont="1" applyFill="1" applyBorder="1" applyAlignment="1">
      <alignment horizontal="left" vertical="center" wrapText="1"/>
    </xf>
    <xf numFmtId="0" fontId="0" fillId="26" borderId="244" xfId="0" applyFill="1" applyBorder="1" applyAlignment="1">
      <alignment horizontal="left" vertical="center" wrapText="1"/>
    </xf>
    <xf numFmtId="0" fontId="0" fillId="26" borderId="246" xfId="0" applyFill="1" applyBorder="1" applyAlignment="1">
      <alignment horizontal="left" vertical="center" wrapText="1"/>
    </xf>
    <xf numFmtId="0" fontId="0" fillId="26" borderId="8" xfId="0" applyFill="1" applyBorder="1" applyAlignment="1">
      <alignment horizontal="left" vertical="center" wrapText="1"/>
    </xf>
    <xf numFmtId="0" fontId="0" fillId="26" borderId="9" xfId="0" applyFill="1" applyBorder="1" applyAlignment="1">
      <alignment horizontal="left" vertical="center" wrapText="1"/>
    </xf>
    <xf numFmtId="0" fontId="0" fillId="26" borderId="10" xfId="0" applyFill="1" applyBorder="1" applyAlignment="1">
      <alignment horizontal="left" vertical="center" wrapText="1"/>
    </xf>
    <xf numFmtId="0" fontId="50" fillId="0" borderId="242" xfId="0" applyFont="1" applyBorder="1" applyAlignment="1">
      <alignment horizontal="center" vertical="center"/>
    </xf>
    <xf numFmtId="0" fontId="50" fillId="0" borderId="3" xfId="0" applyFont="1" applyBorder="1" applyAlignment="1">
      <alignment horizontal="center" vertical="center"/>
    </xf>
    <xf numFmtId="0" fontId="50" fillId="0" borderId="243" xfId="0" applyFont="1" applyBorder="1" applyAlignment="1">
      <alignment horizontal="center" vertical="center" wrapText="1"/>
    </xf>
    <xf numFmtId="0" fontId="50" fillId="0" borderId="244" xfId="0" applyFont="1" applyBorder="1" applyAlignment="1">
      <alignment horizontal="center" vertical="center" wrapText="1"/>
    </xf>
    <xf numFmtId="0" fontId="50" fillId="0" borderId="24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10" xfId="0" applyFont="1" applyBorder="1" applyAlignment="1">
      <alignment horizontal="center" vertical="center" wrapText="1"/>
    </xf>
    <xf numFmtId="0" fontId="3" fillId="2" borderId="242"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7" borderId="24" xfId="0" applyFont="1" applyFill="1" applyBorder="1" applyAlignment="1">
      <alignment horizontal="center" vertical="center" shrinkToFit="1"/>
    </xf>
    <xf numFmtId="0" fontId="4" fillId="27" borderId="24" xfId="0" applyFont="1" applyFill="1" applyBorder="1" applyAlignment="1">
      <alignment horizontal="center" vertical="center" shrinkToFit="1"/>
    </xf>
    <xf numFmtId="179" fontId="3" fillId="33" borderId="172" xfId="0" applyNumberFormat="1" applyFont="1" applyFill="1" applyBorder="1" applyAlignment="1">
      <alignment horizontal="center" vertical="center" shrinkToFit="1"/>
    </xf>
    <xf numFmtId="0" fontId="3" fillId="33" borderId="173" xfId="0" applyFont="1" applyFill="1" applyBorder="1" applyAlignment="1">
      <alignment horizontal="center" vertical="center" shrinkToFit="1"/>
    </xf>
    <xf numFmtId="0" fontId="3" fillId="33" borderId="169" xfId="0" applyFont="1" applyFill="1" applyBorder="1" applyAlignment="1">
      <alignment horizontal="center" vertical="center" shrinkToFit="1"/>
    </xf>
    <xf numFmtId="0" fontId="42" fillId="0" borderId="2" xfId="0" applyFont="1" applyBorder="1" applyAlignment="1">
      <alignment horizontal="center" vertical="center" wrapText="1" shrinkToFit="1"/>
    </xf>
    <xf numFmtId="0" fontId="42" fillId="0" borderId="6" xfId="0" applyFont="1" applyBorder="1" applyAlignment="1">
      <alignment horizontal="center" vertical="center" wrapText="1" shrinkToFit="1"/>
    </xf>
    <xf numFmtId="0" fontId="42" fillId="0" borderId="8" xfId="0" applyFont="1" applyBorder="1" applyAlignment="1">
      <alignment horizontal="center" vertical="center" wrapText="1" shrinkToFit="1"/>
    </xf>
    <xf numFmtId="0" fontId="3" fillId="2" borderId="244" xfId="0" applyFont="1" applyFill="1" applyBorder="1" applyAlignment="1">
      <alignment horizontal="center" vertical="center" shrinkToFit="1"/>
    </xf>
    <xf numFmtId="0" fontId="3" fillId="2" borderId="246"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0" borderId="183" xfId="0" applyFont="1" applyBorder="1" applyAlignment="1">
      <alignment horizontal="center" vertical="center"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33" borderId="172" xfId="0" applyFont="1" applyFill="1" applyBorder="1" applyAlignment="1">
      <alignment horizontal="center" vertical="center" shrinkToFit="1"/>
    </xf>
    <xf numFmtId="0" fontId="3" fillId="33" borderId="197" xfId="0" applyFont="1" applyFill="1" applyBorder="1" applyAlignment="1">
      <alignment horizontal="center" vertical="center" shrinkToFit="1"/>
    </xf>
    <xf numFmtId="0" fontId="3" fillId="33" borderId="198" xfId="0" applyFont="1" applyFill="1" applyBorder="1" applyAlignment="1">
      <alignment horizontal="center" vertical="center" shrinkToFit="1"/>
    </xf>
    <xf numFmtId="0" fontId="3" fillId="33" borderId="199" xfId="0" applyFont="1" applyFill="1" applyBorder="1" applyAlignment="1">
      <alignment horizontal="center" vertical="center" shrinkToFit="1"/>
    </xf>
    <xf numFmtId="0" fontId="3" fillId="2" borderId="245" xfId="0" applyFont="1" applyFill="1" applyBorder="1" applyAlignment="1">
      <alignment horizontal="center" vertical="center" shrinkToFit="1"/>
    </xf>
    <xf numFmtId="0" fontId="41" fillId="0" borderId="190" xfId="0" applyFont="1" applyBorder="1" applyAlignment="1">
      <alignment horizontal="left" vertical="center" shrinkToFit="1"/>
    </xf>
    <xf numFmtId="0" fontId="41" fillId="0" borderId="184" xfId="0" applyFont="1" applyBorder="1" applyAlignment="1">
      <alignment horizontal="left" vertical="center" shrinkToFit="1"/>
    </xf>
    <xf numFmtId="0" fontId="41" fillId="0" borderId="182" xfId="0" applyFont="1" applyBorder="1" applyAlignment="1">
      <alignment horizontal="left" vertical="center" shrinkToFit="1"/>
    </xf>
    <xf numFmtId="0" fontId="41" fillId="0" borderId="190" xfId="0" applyFont="1" applyFill="1" applyBorder="1" applyAlignment="1">
      <alignment horizontal="left" vertical="center" shrinkToFit="1"/>
    </xf>
    <xf numFmtId="0" fontId="41" fillId="0" borderId="184" xfId="0" applyFont="1" applyFill="1" applyBorder="1" applyAlignment="1">
      <alignment horizontal="left" vertical="center" shrinkToFit="1"/>
    </xf>
    <xf numFmtId="0" fontId="41" fillId="0" borderId="182" xfId="0" applyFont="1" applyFill="1" applyBorder="1" applyAlignment="1">
      <alignment horizontal="left" vertical="center" shrinkToFit="1"/>
    </xf>
    <xf numFmtId="0" fontId="41" fillId="0" borderId="183" xfId="0" applyFont="1" applyBorder="1" applyAlignment="1">
      <alignment horizontal="left" vertical="top" wrapText="1" shrinkToFit="1"/>
    </xf>
    <xf numFmtId="0" fontId="41" fillId="0" borderId="6" xfId="0" applyFont="1" applyBorder="1" applyAlignment="1">
      <alignment horizontal="left" vertical="top" wrapText="1" shrinkToFit="1"/>
    </xf>
    <xf numFmtId="0" fontId="3" fillId="0" borderId="181" xfId="0" applyFont="1" applyFill="1" applyBorder="1" applyAlignment="1">
      <alignment horizontal="center" vertical="center" shrinkToFit="1"/>
    </xf>
    <xf numFmtId="0" fontId="41" fillId="0" borderId="181" xfId="0" applyFont="1" applyFill="1" applyBorder="1" applyAlignment="1">
      <alignment horizontal="center" vertical="center" shrinkToFit="1"/>
    </xf>
    <xf numFmtId="0" fontId="41" fillId="0" borderId="190" xfId="0" applyFont="1" applyBorder="1" applyAlignment="1">
      <alignment horizontal="left" vertical="center" wrapText="1" shrinkToFit="1"/>
    </xf>
    <xf numFmtId="0" fontId="41" fillId="0" borderId="182" xfId="0" applyFont="1" applyBorder="1" applyAlignment="1">
      <alignment horizontal="left" vertical="center" wrapText="1" shrinkToFit="1"/>
    </xf>
    <xf numFmtId="0" fontId="49" fillId="0" borderId="190" xfId="0" applyFont="1" applyBorder="1" applyAlignment="1">
      <alignment horizontal="left" vertical="center" shrinkToFit="1"/>
    </xf>
    <xf numFmtId="0" fontId="49" fillId="0" borderId="184" xfId="0" applyFont="1" applyBorder="1" applyAlignment="1">
      <alignment horizontal="left" vertical="center" shrinkToFit="1"/>
    </xf>
    <xf numFmtId="0" fontId="49" fillId="0" borderId="182" xfId="0" applyFont="1" applyBorder="1" applyAlignment="1">
      <alignment horizontal="left" vertical="center" shrinkToFit="1"/>
    </xf>
    <xf numFmtId="0" fontId="41" fillId="0" borderId="184" xfId="0" applyFont="1" applyBorder="1" applyAlignment="1">
      <alignment horizontal="left" vertical="center" wrapText="1" shrinkToFit="1"/>
    </xf>
    <xf numFmtId="0" fontId="41" fillId="0" borderId="188" xfId="0" applyFont="1" applyBorder="1" applyAlignment="1">
      <alignment horizontal="left" vertical="center" wrapText="1" shrinkToFit="1"/>
    </xf>
    <xf numFmtId="0" fontId="41" fillId="0" borderId="187" xfId="0" applyFont="1" applyBorder="1" applyAlignment="1">
      <alignment horizontal="left" vertical="center" wrapText="1" shrinkToFit="1"/>
    </xf>
    <xf numFmtId="0" fontId="41" fillId="0" borderId="8" xfId="0" applyFont="1" applyBorder="1" applyAlignment="1">
      <alignment horizontal="left" vertical="center" wrapText="1" shrinkToFit="1"/>
    </xf>
    <xf numFmtId="0" fontId="41" fillId="0" borderId="10" xfId="0" applyFont="1" applyBorder="1" applyAlignment="1">
      <alignment horizontal="left" vertical="center" wrapText="1" shrinkToFit="1"/>
    </xf>
    <xf numFmtId="0" fontId="49" fillId="0" borderId="190" xfId="0" applyFont="1" applyFill="1" applyBorder="1" applyAlignment="1">
      <alignment horizontal="left" vertical="center" shrinkToFit="1"/>
    </xf>
    <xf numFmtId="0" fontId="49" fillId="0" borderId="184" xfId="0" applyFont="1" applyFill="1" applyBorder="1" applyAlignment="1">
      <alignment horizontal="left" vertical="center" shrinkToFit="1"/>
    </xf>
    <xf numFmtId="0" fontId="49" fillId="0" borderId="182" xfId="0" applyFont="1" applyFill="1" applyBorder="1" applyAlignment="1">
      <alignment horizontal="left" vertical="center" shrinkToFit="1"/>
    </xf>
    <xf numFmtId="0" fontId="3" fillId="0" borderId="77" xfId="0" applyFont="1" applyBorder="1" applyAlignment="1">
      <alignment horizontal="center" vertical="center" wrapText="1" shrinkToFit="1"/>
    </xf>
    <xf numFmtId="0" fontId="3" fillId="0" borderId="80"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129" xfId="0" applyFont="1" applyBorder="1" applyAlignment="1">
      <alignment horizontal="center" vertical="center" shrinkToFit="1"/>
    </xf>
    <xf numFmtId="0" fontId="3" fillId="0" borderId="136" xfId="0" applyFont="1" applyBorder="1" applyAlignment="1">
      <alignment horizontal="center" vertical="center" shrinkToFit="1"/>
    </xf>
    <xf numFmtId="0" fontId="3" fillId="0" borderId="77" xfId="0" applyFont="1" applyBorder="1" applyAlignment="1">
      <alignment horizontal="center" vertical="center" shrinkToFit="1"/>
    </xf>
    <xf numFmtId="38" fontId="3" fillId="2" borderId="146" xfId="0" applyNumberFormat="1" applyFont="1" applyFill="1" applyBorder="1" applyAlignment="1">
      <alignment horizontal="center" vertical="center" shrinkToFit="1"/>
    </xf>
    <xf numFmtId="38" fontId="3" fillId="2" borderId="148" xfId="0" applyNumberFormat="1" applyFont="1" applyFill="1" applyBorder="1" applyAlignment="1">
      <alignment horizontal="center" vertical="center" shrinkToFit="1"/>
    </xf>
    <xf numFmtId="0" fontId="44" fillId="0" borderId="181" xfId="0" applyFont="1" applyFill="1" applyBorder="1" applyAlignment="1">
      <alignment horizontal="center" vertical="center" shrinkToFit="1"/>
    </xf>
    <xf numFmtId="0" fontId="42" fillId="0" borderId="181" xfId="0" applyFont="1" applyFill="1" applyBorder="1" applyAlignment="1">
      <alignment horizontal="center" vertical="center" shrinkToFit="1"/>
    </xf>
    <xf numFmtId="0" fontId="40" fillId="0" borderId="146" xfId="0" applyFont="1" applyBorder="1" applyAlignment="1">
      <alignment horizontal="left" vertical="center" shrinkToFit="1"/>
    </xf>
    <xf numFmtId="0" fontId="40" fillId="0" borderId="148" xfId="0" applyFont="1" applyBorder="1" applyAlignment="1">
      <alignment horizontal="left" vertical="center" shrinkToFit="1"/>
    </xf>
    <xf numFmtId="0" fontId="40" fillId="0" borderId="146" xfId="0" applyFont="1" applyBorder="1" applyAlignment="1">
      <alignment horizontal="left" vertical="center" wrapText="1" shrinkToFit="1"/>
    </xf>
    <xf numFmtId="0" fontId="40" fillId="0" borderId="148" xfId="0" applyFont="1" applyBorder="1" applyAlignment="1">
      <alignment horizontal="left" vertical="center" wrapText="1" shrinkToFit="1"/>
    </xf>
    <xf numFmtId="0" fontId="3" fillId="0" borderId="183" xfId="0" applyFont="1" applyBorder="1" applyAlignment="1">
      <alignment horizontal="center" vertical="center" wrapText="1" shrinkToFit="1"/>
    </xf>
    <xf numFmtId="0" fontId="3" fillId="2" borderId="146" xfId="0" applyFont="1" applyFill="1" applyBorder="1" applyAlignment="1">
      <alignment horizontal="center" vertical="center" shrinkToFit="1"/>
    </xf>
    <xf numFmtId="0" fontId="3" fillId="2" borderId="148" xfId="0" applyFont="1" applyFill="1" applyBorder="1" applyAlignment="1">
      <alignment horizontal="center" vertical="center" shrinkToFit="1"/>
    </xf>
    <xf numFmtId="0" fontId="39" fillId="0" borderId="146" xfId="0" applyFont="1" applyBorder="1" applyAlignment="1">
      <alignment horizontal="left" vertical="center" wrapText="1" shrinkToFit="1"/>
    </xf>
    <xf numFmtId="0" fontId="39" fillId="0" borderId="148" xfId="0" applyFont="1" applyBorder="1" applyAlignment="1">
      <alignment horizontal="left" vertical="center" wrapText="1" shrinkToFit="1"/>
    </xf>
    <xf numFmtId="38" fontId="3" fillId="2" borderId="146" xfId="0" applyNumberFormat="1" applyFont="1" applyFill="1" applyBorder="1" applyAlignment="1">
      <alignment horizontal="left" vertical="center" shrinkToFit="1"/>
    </xf>
    <xf numFmtId="38" fontId="3" fillId="2" borderId="148" xfId="0" applyNumberFormat="1" applyFont="1" applyFill="1" applyBorder="1" applyAlignment="1">
      <alignment horizontal="left" vertical="center" shrinkToFit="1"/>
    </xf>
    <xf numFmtId="0" fontId="4" fillId="0" borderId="146" xfId="0" applyFont="1" applyBorder="1" applyAlignment="1">
      <alignment horizontal="left" vertical="center" shrinkToFit="1"/>
    </xf>
    <xf numFmtId="0" fontId="4" fillId="0" borderId="148" xfId="0" applyFont="1" applyBorder="1" applyAlignment="1">
      <alignment horizontal="left" vertical="center" shrinkToFit="1"/>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shrinkToFit="1"/>
    </xf>
    <xf numFmtId="0" fontId="3" fillId="0" borderId="214" xfId="0" applyFont="1" applyBorder="1" applyAlignment="1">
      <alignment horizontal="left" vertical="center" shrinkToFit="1"/>
    </xf>
    <xf numFmtId="0" fontId="3" fillId="0" borderId="239" xfId="0" applyFont="1" applyBorder="1" applyAlignment="1">
      <alignment horizontal="left" vertical="center" shrinkToFit="1"/>
    </xf>
    <xf numFmtId="0" fontId="55" fillId="0" borderId="214" xfId="0" applyFont="1" applyBorder="1" applyAlignment="1">
      <alignment horizontal="left" vertical="center" shrinkToFit="1"/>
    </xf>
    <xf numFmtId="38" fontId="3" fillId="0" borderId="214" xfId="1" applyFont="1" applyFill="1" applyBorder="1" applyAlignment="1">
      <alignment horizontal="left" vertical="center" shrinkToFit="1"/>
    </xf>
    <xf numFmtId="38" fontId="3" fillId="0" borderId="239" xfId="1" applyFont="1" applyFill="1" applyBorder="1" applyAlignment="1">
      <alignment horizontal="left" vertical="center" shrinkToFit="1"/>
    </xf>
    <xf numFmtId="38" fontId="3" fillId="0" borderId="146" xfId="0" applyNumberFormat="1" applyFont="1" applyFill="1" applyBorder="1" applyAlignment="1">
      <alignment horizontal="left" vertical="center" shrinkToFit="1"/>
    </xf>
    <xf numFmtId="38" fontId="3" fillId="0" borderId="148" xfId="0" applyNumberFormat="1" applyFont="1" applyFill="1" applyBorder="1" applyAlignment="1">
      <alignment horizontal="left" vertical="center" shrinkToFit="1"/>
    </xf>
    <xf numFmtId="188" fontId="41" fillId="0" borderId="233" xfId="0" applyNumberFormat="1" applyFont="1" applyBorder="1" applyAlignment="1">
      <alignment horizontal="left" vertical="center" shrinkToFit="1"/>
    </xf>
    <xf numFmtId="188" fontId="41" fillId="0" borderId="225" xfId="0" applyNumberFormat="1" applyFont="1" applyBorder="1" applyAlignment="1">
      <alignment horizontal="left" vertical="center" shrinkToFit="1"/>
    </xf>
    <xf numFmtId="188" fontId="41" fillId="0" borderId="235" xfId="0" applyNumberFormat="1" applyFont="1" applyBorder="1" applyAlignment="1">
      <alignment horizontal="left" vertical="center" shrinkToFit="1"/>
    </xf>
    <xf numFmtId="0" fontId="41" fillId="0" borderId="233" xfId="0" applyFont="1" applyBorder="1" applyAlignment="1">
      <alignment horizontal="left" vertical="center" shrinkToFit="1"/>
    </xf>
    <xf numFmtId="0" fontId="41" fillId="0" borderId="225" xfId="0" applyFont="1" applyBorder="1" applyAlignment="1">
      <alignment horizontal="left" vertical="center" shrinkToFit="1"/>
    </xf>
    <xf numFmtId="0" fontId="41" fillId="0" borderId="235" xfId="0" applyFont="1" applyBorder="1" applyAlignment="1">
      <alignment horizontal="left" vertical="center" shrinkToFit="1"/>
    </xf>
    <xf numFmtId="0" fontId="53" fillId="0" borderId="111" xfId="0" applyFont="1" applyBorder="1" applyAlignment="1">
      <alignment horizontal="left" vertical="center" wrapText="1"/>
    </xf>
    <xf numFmtId="0" fontId="53" fillId="0" borderId="115" xfId="0" applyFont="1" applyBorder="1" applyAlignment="1">
      <alignment horizontal="left" vertical="center" wrapText="1"/>
    </xf>
    <xf numFmtId="0" fontId="53" fillId="0" borderId="117" xfId="0" applyFont="1" applyBorder="1" applyAlignment="1">
      <alignment horizontal="left" vertical="center" wrapText="1"/>
    </xf>
    <xf numFmtId="0" fontId="53" fillId="0" borderId="140" xfId="0" applyFont="1" applyBorder="1" applyAlignment="1">
      <alignment horizontal="left" vertical="center" wrapText="1"/>
    </xf>
    <xf numFmtId="0" fontId="53" fillId="0" borderId="134" xfId="0" applyFont="1" applyBorder="1" applyAlignment="1">
      <alignment horizontal="left" vertical="center" wrapText="1"/>
    </xf>
    <xf numFmtId="0" fontId="53" fillId="0" borderId="135" xfId="0" applyFont="1" applyBorder="1" applyAlignment="1">
      <alignment horizontal="left" vertical="center" wrapText="1"/>
    </xf>
    <xf numFmtId="0" fontId="53" fillId="0" borderId="86" xfId="0" applyFont="1" applyBorder="1" applyAlignment="1">
      <alignment horizontal="left" vertical="center" wrapText="1"/>
    </xf>
    <xf numFmtId="0" fontId="53" fillId="0" borderId="87" xfId="0" applyFont="1" applyBorder="1" applyAlignment="1">
      <alignment horizontal="left" vertical="center" wrapText="1"/>
    </xf>
    <xf numFmtId="0" fontId="53" fillId="0" borderId="90" xfId="0" applyFont="1" applyBorder="1" applyAlignment="1">
      <alignment horizontal="left" vertical="center" wrapText="1"/>
    </xf>
    <xf numFmtId="0" fontId="53" fillId="0" borderId="95" xfId="0" applyFont="1" applyBorder="1" applyAlignment="1">
      <alignment horizontal="left" vertical="center" wrapText="1"/>
    </xf>
    <xf numFmtId="0" fontId="53" fillId="0" borderId="9" xfId="0" applyFont="1" applyBorder="1" applyAlignment="1">
      <alignment horizontal="left" vertical="center" wrapText="1"/>
    </xf>
    <xf numFmtId="0" fontId="53" fillId="0" borderId="96" xfId="0" applyFont="1" applyBorder="1" applyAlignment="1">
      <alignment horizontal="left" vertical="center" wrapText="1"/>
    </xf>
    <xf numFmtId="0" fontId="53" fillId="0" borderId="112" xfId="0" applyFont="1" applyBorder="1" applyAlignment="1">
      <alignment horizontal="left" vertical="center" wrapText="1"/>
    </xf>
    <xf numFmtId="0" fontId="53" fillId="0" borderId="141" xfId="0" applyFont="1" applyBorder="1" applyAlignment="1">
      <alignment horizontal="left" vertical="center" wrapText="1"/>
    </xf>
    <xf numFmtId="0" fontId="53" fillId="0" borderId="142" xfId="0" applyFont="1" applyBorder="1" applyAlignment="1">
      <alignment horizontal="left" vertical="center" wrapText="1"/>
    </xf>
    <xf numFmtId="0" fontId="74" fillId="0" borderId="230" xfId="0" applyFont="1" applyBorder="1" applyAlignment="1">
      <alignment horizontal="left" vertical="center" wrapText="1"/>
    </xf>
    <xf numFmtId="0" fontId="74" fillId="0" borderId="231" xfId="0" applyFont="1" applyBorder="1" applyAlignment="1">
      <alignment horizontal="left" vertical="center" wrapText="1"/>
    </xf>
    <xf numFmtId="0" fontId="74" fillId="0" borderId="232" xfId="0" applyFont="1" applyBorder="1" applyAlignment="1">
      <alignment horizontal="left" vertical="center" wrapText="1"/>
    </xf>
    <xf numFmtId="0" fontId="53" fillId="0" borderId="97" xfId="0" applyFont="1" applyBorder="1" applyAlignment="1">
      <alignment horizontal="left" vertical="center" wrapText="1"/>
    </xf>
    <xf numFmtId="0" fontId="53" fillId="0" borderId="98" xfId="0" applyFont="1" applyBorder="1" applyAlignment="1">
      <alignment horizontal="left" vertical="center" wrapText="1"/>
    </xf>
    <xf numFmtId="0" fontId="53" fillId="0" borderId="79" xfId="0" applyFont="1" applyBorder="1" applyAlignment="1">
      <alignment horizontal="left" vertical="center" wrapText="1"/>
    </xf>
    <xf numFmtId="0" fontId="53" fillId="0" borderId="167" xfId="0" applyFont="1" applyBorder="1" applyAlignment="1">
      <alignment horizontal="left" vertical="center" wrapText="1"/>
    </xf>
    <xf numFmtId="0" fontId="53" fillId="0" borderId="184" xfId="0" applyFont="1" applyBorder="1" applyAlignment="1">
      <alignment horizontal="left" vertical="center" wrapText="1"/>
    </xf>
    <xf numFmtId="0" fontId="53" fillId="0" borderId="192" xfId="0" applyFont="1" applyBorder="1" applyAlignment="1">
      <alignment horizontal="left" vertical="center" wrapText="1"/>
    </xf>
    <xf numFmtId="0" fontId="74" fillId="0" borderId="224" xfId="0" applyFont="1" applyBorder="1" applyAlignment="1">
      <alignment horizontal="left" vertical="center" wrapText="1"/>
    </xf>
    <xf numFmtId="0" fontId="74" fillId="0" borderId="225" xfId="0" applyFont="1" applyBorder="1" applyAlignment="1">
      <alignment horizontal="left" vertical="center" wrapText="1"/>
    </xf>
    <xf numFmtId="0" fontId="74" fillId="0" borderId="223" xfId="0" applyFont="1" applyBorder="1" applyAlignment="1">
      <alignment horizontal="left" vertical="center" wrapText="1"/>
    </xf>
    <xf numFmtId="0" fontId="53" fillId="0" borderId="162" xfId="0" applyFont="1" applyBorder="1" applyAlignment="1">
      <alignment horizontal="left" vertical="center" wrapText="1"/>
    </xf>
    <xf numFmtId="0" fontId="53" fillId="0" borderId="163" xfId="0" applyFont="1" applyBorder="1" applyAlignment="1">
      <alignment horizontal="left" vertical="center" wrapText="1"/>
    </xf>
    <xf numFmtId="0" fontId="53" fillId="0" borderId="164" xfId="0" applyFont="1" applyBorder="1" applyAlignment="1">
      <alignment horizontal="left" vertical="center" wrapText="1"/>
    </xf>
    <xf numFmtId="0" fontId="64" fillId="0" borderId="140" xfId="0" applyFont="1" applyBorder="1" applyAlignment="1">
      <alignment horizontal="left" vertical="center" wrapText="1"/>
    </xf>
    <xf numFmtId="0" fontId="64" fillId="0" borderId="134" xfId="0" applyFont="1" applyBorder="1" applyAlignment="1">
      <alignment horizontal="left" vertical="center" wrapText="1"/>
    </xf>
    <xf numFmtId="0" fontId="64" fillId="0" borderId="135" xfId="0" applyFont="1" applyBorder="1" applyAlignment="1">
      <alignment horizontal="left" vertical="center" wrapText="1"/>
    </xf>
    <xf numFmtId="0" fontId="64" fillId="0" borderId="86" xfId="0" applyFont="1" applyBorder="1" applyAlignment="1">
      <alignment horizontal="left" vertical="center" wrapText="1"/>
    </xf>
    <xf numFmtId="0" fontId="64" fillId="0" borderId="87" xfId="0" applyFont="1" applyBorder="1" applyAlignment="1">
      <alignment horizontal="left" vertical="center" wrapText="1"/>
    </xf>
    <xf numFmtId="0" fontId="64" fillId="0" borderId="90" xfId="0" applyFont="1" applyBorder="1" applyAlignment="1">
      <alignment horizontal="left" vertical="center" wrapText="1"/>
    </xf>
    <xf numFmtId="0" fontId="64" fillId="0" borderId="95" xfId="0" applyFont="1" applyBorder="1" applyAlignment="1">
      <alignment horizontal="left" vertical="center" wrapText="1"/>
    </xf>
    <xf numFmtId="0" fontId="64" fillId="0" borderId="9" xfId="0" applyFont="1" applyBorder="1" applyAlignment="1">
      <alignment horizontal="left" vertical="center" wrapText="1"/>
    </xf>
    <xf numFmtId="0" fontId="64" fillId="0" borderId="96" xfId="0" applyFont="1" applyBorder="1" applyAlignment="1">
      <alignment horizontal="left" vertical="center" wrapText="1"/>
    </xf>
    <xf numFmtId="0" fontId="53" fillId="0" borderId="0" xfId="0" applyFont="1" applyBorder="1" applyAlignment="1">
      <alignment horizontal="left" vertical="center" wrapText="1"/>
    </xf>
    <xf numFmtId="0" fontId="53" fillId="0" borderId="143" xfId="0" applyFont="1" applyBorder="1" applyAlignment="1">
      <alignment horizontal="left" vertical="center" wrapText="1"/>
    </xf>
    <xf numFmtId="0" fontId="53" fillId="0" borderId="144" xfId="0" applyFont="1" applyBorder="1" applyAlignment="1">
      <alignment horizontal="left" vertical="center" wrapText="1"/>
    </xf>
    <xf numFmtId="0" fontId="53" fillId="0" borderId="145" xfId="0" applyFont="1" applyBorder="1" applyAlignment="1">
      <alignment horizontal="left" vertical="center" wrapText="1"/>
    </xf>
    <xf numFmtId="0" fontId="3" fillId="2" borderId="77" xfId="0" applyFont="1" applyFill="1" applyBorder="1" applyAlignment="1">
      <alignment horizontal="center" vertical="center" shrinkToFit="1"/>
    </xf>
    <xf numFmtId="0" fontId="3" fillId="2" borderId="80" xfId="0" applyFont="1" applyFill="1" applyBorder="1" applyAlignment="1">
      <alignment horizontal="center" vertical="center" shrinkToFit="1"/>
    </xf>
    <xf numFmtId="0" fontId="3" fillId="2" borderId="83" xfId="0" applyFont="1" applyFill="1" applyBorder="1" applyAlignment="1">
      <alignment horizontal="center" vertical="center" shrinkToFit="1"/>
    </xf>
    <xf numFmtId="0" fontId="3" fillId="2" borderId="89" xfId="0" applyFont="1" applyFill="1" applyBorder="1" applyAlignment="1">
      <alignment horizontal="center" vertical="center" shrinkToFit="1"/>
    </xf>
    <xf numFmtId="0" fontId="3" fillId="2" borderId="87" xfId="0" applyFont="1" applyFill="1" applyBorder="1" applyAlignment="1">
      <alignment horizontal="center" vertical="center" shrinkToFit="1"/>
    </xf>
    <xf numFmtId="0" fontId="3" fillId="2" borderId="90"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247" xfId="0" applyFont="1" applyFill="1" applyBorder="1" applyAlignment="1">
      <alignment horizontal="center" vertical="center" shrinkToFit="1"/>
    </xf>
    <xf numFmtId="0" fontId="3" fillId="2" borderId="91" xfId="0" applyFont="1" applyFill="1" applyBorder="1" applyAlignment="1">
      <alignment horizontal="center" vertical="center" shrinkToFit="1"/>
    </xf>
    <xf numFmtId="0" fontId="3" fillId="2" borderId="54"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0" fillId="0" borderId="0" xfId="0" applyAlignment="1">
      <alignment horizontal="center" vertical="center" shrinkToFit="1"/>
    </xf>
    <xf numFmtId="0" fontId="0" fillId="0" borderId="0" xfId="0" applyBorder="1" applyAlignment="1">
      <alignment horizontal="center" vertical="center" shrinkToFit="1"/>
    </xf>
    <xf numFmtId="0" fontId="0" fillId="0" borderId="24" xfId="0" applyBorder="1" applyAlignment="1">
      <alignment horizontal="center" vertical="center" shrinkToFit="1"/>
    </xf>
    <xf numFmtId="0" fontId="3" fillId="0" borderId="82"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83"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67" fillId="0" borderId="165" xfId="0" applyFont="1" applyBorder="1" applyAlignment="1">
      <alignment horizontal="left" vertical="center"/>
    </xf>
    <xf numFmtId="0" fontId="67" fillId="0" borderId="3" xfId="0" applyFont="1" applyBorder="1" applyAlignment="1">
      <alignment horizontal="left" vertical="center"/>
    </xf>
    <xf numFmtId="0" fontId="52" fillId="0" borderId="159" xfId="0" applyFont="1" applyBorder="1" applyAlignment="1">
      <alignment horizontal="center" vertical="center"/>
    </xf>
    <xf numFmtId="0" fontId="52" fillId="0" borderId="84" xfId="0" applyFont="1" applyBorder="1" applyAlignment="1">
      <alignment horizontal="center" vertical="center"/>
    </xf>
    <xf numFmtId="0" fontId="3" fillId="0" borderId="238"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52" fillId="40" borderId="86" xfId="0" applyFont="1" applyFill="1" applyBorder="1" applyAlignment="1">
      <alignment horizontal="center" vertical="center"/>
    </xf>
    <xf numFmtId="0" fontId="52" fillId="40" borderId="87" xfId="0" applyFont="1" applyFill="1" applyBorder="1" applyAlignment="1">
      <alignment horizontal="center" vertical="center"/>
    </xf>
    <xf numFmtId="0" fontId="52" fillId="40" borderId="90" xfId="0" applyFont="1" applyFill="1" applyBorder="1" applyAlignment="1">
      <alignment horizontal="center" vertical="center"/>
    </xf>
    <xf numFmtId="0" fontId="52" fillId="40" borderId="57" xfId="0" applyFont="1" applyFill="1" applyBorder="1" applyAlignment="1">
      <alignment horizontal="center" vertical="center"/>
    </xf>
    <xf numFmtId="0" fontId="52" fillId="40" borderId="54" xfId="0" applyFont="1" applyFill="1" applyBorder="1" applyAlignment="1">
      <alignment horizontal="center" vertical="center"/>
    </xf>
    <xf numFmtId="0" fontId="52" fillId="40" borderId="53" xfId="0" applyFont="1" applyFill="1" applyBorder="1" applyAlignment="1">
      <alignment horizontal="center" vertical="center"/>
    </xf>
    <xf numFmtId="0" fontId="3" fillId="39" borderId="0" xfId="0" applyFont="1" applyFill="1" applyAlignment="1">
      <alignment horizontal="center" vertical="center" wrapText="1" shrinkToFit="1"/>
    </xf>
    <xf numFmtId="0" fontId="52" fillId="0" borderId="0" xfId="0" applyFont="1" applyFill="1" applyBorder="1" applyAlignment="1">
      <alignment horizontal="left" vertical="center"/>
    </xf>
    <xf numFmtId="0" fontId="52" fillId="0" borderId="0" xfId="0" applyFont="1" applyFill="1" applyBorder="1" applyAlignment="1">
      <alignment horizontal="center" vertical="center"/>
    </xf>
    <xf numFmtId="0" fontId="57" fillId="0" borderId="222" xfId="0" applyFont="1" applyBorder="1" applyAlignment="1">
      <alignment horizontal="left" vertical="center"/>
    </xf>
    <xf numFmtId="0" fontId="57" fillId="0" borderId="85" xfId="0" applyFont="1" applyBorder="1" applyAlignment="1">
      <alignment horizontal="left" vertical="center"/>
    </xf>
    <xf numFmtId="0" fontId="63" fillId="0" borderId="116" xfId="0" applyFont="1" applyBorder="1" applyAlignment="1">
      <alignment horizontal="left" vertical="center"/>
    </xf>
    <xf numFmtId="0" fontId="63" fillId="0" borderId="85" xfId="0" applyFont="1" applyBorder="1" applyAlignment="1">
      <alignment horizontal="left" vertical="center"/>
    </xf>
    <xf numFmtId="0" fontId="68" fillId="0" borderId="88" xfId="0" applyFont="1" applyBorder="1" applyAlignment="1">
      <alignment horizontal="left" vertical="center"/>
    </xf>
    <xf numFmtId="0" fontId="68" fillId="0" borderId="10" xfId="0" applyFont="1" applyBorder="1" applyAlignment="1">
      <alignment horizontal="left" vertical="center"/>
    </xf>
    <xf numFmtId="0" fontId="52" fillId="0" borderId="61" xfId="0" applyFont="1" applyBorder="1" applyAlignment="1">
      <alignment horizontal="center" vertical="center"/>
    </xf>
    <xf numFmtId="0" fontId="52" fillId="0" borderId="160" xfId="0" applyFont="1" applyBorder="1" applyAlignment="1">
      <alignment horizontal="center" vertical="center"/>
    </xf>
    <xf numFmtId="0" fontId="74" fillId="0" borderId="95" xfId="0" applyFont="1" applyBorder="1" applyAlignment="1">
      <alignment horizontal="left" vertical="center" wrapText="1"/>
    </xf>
    <xf numFmtId="0" fontId="74" fillId="0" borderId="9" xfId="0" applyFont="1" applyBorder="1" applyAlignment="1">
      <alignment horizontal="left" vertical="center" wrapText="1"/>
    </xf>
    <xf numFmtId="0" fontId="74" fillId="0" borderId="96" xfId="0" applyFont="1" applyBorder="1" applyAlignment="1">
      <alignment horizontal="left" vertical="center" wrapText="1"/>
    </xf>
    <xf numFmtId="0" fontId="74" fillId="0" borderId="97" xfId="0" applyFont="1" applyBorder="1" applyAlignment="1">
      <alignment horizontal="left" vertical="center" wrapText="1"/>
    </xf>
    <xf numFmtId="0" fontId="74" fillId="0" borderId="98" xfId="0" applyFont="1" applyBorder="1" applyAlignment="1">
      <alignment horizontal="left" vertical="center" wrapText="1"/>
    </xf>
    <xf numFmtId="0" fontId="74" fillId="0" borderId="79" xfId="0" applyFont="1" applyBorder="1" applyAlignment="1">
      <alignment horizontal="left" vertical="center" wrapText="1"/>
    </xf>
    <xf numFmtId="0" fontId="52" fillId="0" borderId="0" xfId="0" applyFont="1" applyFill="1" applyBorder="1" applyAlignment="1">
      <alignment horizontal="center" vertical="center" wrapText="1"/>
    </xf>
    <xf numFmtId="0" fontId="74" fillId="0" borderId="227" xfId="0" applyFont="1" applyBorder="1" applyAlignment="1">
      <alignment horizontal="left" vertical="center" wrapText="1"/>
    </xf>
    <xf numFmtId="0" fontId="74" fillId="0" borderId="228" xfId="0" applyFont="1" applyBorder="1" applyAlignment="1">
      <alignment horizontal="left" vertical="center" wrapText="1"/>
    </xf>
    <xf numFmtId="0" fontId="74" fillId="0" borderId="229" xfId="0" applyFont="1" applyBorder="1" applyAlignment="1">
      <alignment horizontal="left" vertical="center" wrapText="1"/>
    </xf>
    <xf numFmtId="0" fontId="52" fillId="33" borderId="97" xfId="0" applyFont="1" applyFill="1" applyBorder="1" applyAlignment="1">
      <alignment horizontal="center" vertical="center" wrapText="1"/>
    </xf>
    <xf numFmtId="0" fontId="52" fillId="33" borderId="98" xfId="0" applyFont="1" applyFill="1" applyBorder="1" applyAlignment="1">
      <alignment horizontal="center" vertical="center" wrapText="1"/>
    </xf>
    <xf numFmtId="0" fontId="52" fillId="33" borderId="79" xfId="0" applyFont="1" applyFill="1" applyBorder="1" applyAlignment="1">
      <alignment horizontal="center" vertical="center" wrapText="1"/>
    </xf>
    <xf numFmtId="0" fontId="3" fillId="33" borderId="50" xfId="0" applyFont="1" applyFill="1" applyBorder="1" applyAlignment="1">
      <alignment horizontal="center" vertical="center" shrinkToFit="1"/>
    </xf>
    <xf numFmtId="0" fontId="3" fillId="33" borderId="14" xfId="0" applyFont="1" applyFill="1" applyBorder="1" applyAlignment="1">
      <alignment horizontal="center" vertical="center" shrinkToFit="1"/>
    </xf>
    <xf numFmtId="0" fontId="3" fillId="33" borderId="51" xfId="0" applyFont="1" applyFill="1" applyBorder="1" applyAlignment="1">
      <alignment horizontal="center" vertical="center" shrinkToFit="1"/>
    </xf>
    <xf numFmtId="0" fontId="52" fillId="40" borderId="50" xfId="0" applyFont="1" applyFill="1" applyBorder="1" applyAlignment="1">
      <alignment horizontal="center" vertical="center" wrapText="1"/>
    </xf>
    <xf numFmtId="0" fontId="52" fillId="40" borderId="14" xfId="0" applyFont="1" applyFill="1" applyBorder="1" applyAlignment="1">
      <alignment horizontal="center" vertical="center" wrapText="1"/>
    </xf>
    <xf numFmtId="0" fontId="52" fillId="40" borderId="51" xfId="0" applyFont="1" applyFill="1" applyBorder="1" applyAlignment="1">
      <alignment horizontal="center" vertical="center" wrapText="1"/>
    </xf>
  </cellXfs>
  <cellStyles count="63">
    <cellStyle name="20% - アクセント 1 2" xfId="14" xr:uid="{00000000-0005-0000-0000-000000000000}"/>
    <cellStyle name="20% - アクセント 2 2" xfId="15" xr:uid="{00000000-0005-0000-0000-000001000000}"/>
    <cellStyle name="20% - アクセント 3 2" xfId="16" xr:uid="{00000000-0005-0000-0000-000002000000}"/>
    <cellStyle name="20% - アクセント 4 2" xfId="17" xr:uid="{00000000-0005-0000-0000-000003000000}"/>
    <cellStyle name="20% - アクセント 5 2" xfId="18" xr:uid="{00000000-0005-0000-0000-000004000000}"/>
    <cellStyle name="20% - アクセント 6 2" xfId="19" xr:uid="{00000000-0005-0000-0000-000005000000}"/>
    <cellStyle name="40% - アクセント 1 2" xfId="20" xr:uid="{00000000-0005-0000-0000-000006000000}"/>
    <cellStyle name="40% - アクセント 2 2" xfId="21" xr:uid="{00000000-0005-0000-0000-000007000000}"/>
    <cellStyle name="40% - アクセント 3 2" xfId="22" xr:uid="{00000000-0005-0000-0000-000008000000}"/>
    <cellStyle name="40% - アクセント 4 2" xfId="23" xr:uid="{00000000-0005-0000-0000-000009000000}"/>
    <cellStyle name="40% - アクセント 5 2" xfId="24" xr:uid="{00000000-0005-0000-0000-00000A000000}"/>
    <cellStyle name="40% - アクセント 6 2" xfId="25" xr:uid="{00000000-0005-0000-0000-00000B000000}"/>
    <cellStyle name="60% - アクセント 1 2" xfId="26" xr:uid="{00000000-0005-0000-0000-00000C000000}"/>
    <cellStyle name="60% - アクセント 2 2" xfId="27" xr:uid="{00000000-0005-0000-0000-00000D000000}"/>
    <cellStyle name="60% - アクセント 3 2" xfId="28" xr:uid="{00000000-0005-0000-0000-00000E000000}"/>
    <cellStyle name="60% - アクセント 4 2" xfId="29" xr:uid="{00000000-0005-0000-0000-00000F000000}"/>
    <cellStyle name="60% - アクセント 5 2" xfId="30" xr:uid="{00000000-0005-0000-0000-000010000000}"/>
    <cellStyle name="60% - アクセント 6 2" xfId="31" xr:uid="{00000000-0005-0000-0000-000011000000}"/>
    <cellStyle name="Calc Currency (0)" xfId="3" xr:uid="{00000000-0005-0000-0000-000012000000}"/>
    <cellStyle name="entry" xfId="4" xr:uid="{00000000-0005-0000-0000-000013000000}"/>
    <cellStyle name="Header1" xfId="5" xr:uid="{00000000-0005-0000-0000-000014000000}"/>
    <cellStyle name="Header2" xfId="6" xr:uid="{00000000-0005-0000-0000-000015000000}"/>
    <cellStyle name="Header2 2" xfId="57" xr:uid="{00000000-0005-0000-0000-000016000000}"/>
    <cellStyle name="Normal_#18-Internet" xfId="7" xr:uid="{00000000-0005-0000-0000-000017000000}"/>
    <cellStyle name="price" xfId="8" xr:uid="{00000000-0005-0000-0000-000018000000}"/>
    <cellStyle name="revised" xfId="9" xr:uid="{00000000-0005-0000-0000-000019000000}"/>
    <cellStyle name="section" xfId="10" xr:uid="{00000000-0005-0000-0000-00001A000000}"/>
    <cellStyle name="title" xfId="11" xr:uid="{00000000-0005-0000-0000-00001B000000}"/>
    <cellStyle name="アクセント 1 2" xfId="32" xr:uid="{00000000-0005-0000-0000-00001C000000}"/>
    <cellStyle name="アクセント 2 2" xfId="33" xr:uid="{00000000-0005-0000-0000-00001D000000}"/>
    <cellStyle name="アクセント 3 2" xfId="34" xr:uid="{00000000-0005-0000-0000-00001E000000}"/>
    <cellStyle name="アクセント 4 2" xfId="35" xr:uid="{00000000-0005-0000-0000-00001F000000}"/>
    <cellStyle name="アクセント 5 2" xfId="36" xr:uid="{00000000-0005-0000-0000-000020000000}"/>
    <cellStyle name="アクセント 6 2" xfId="37" xr:uid="{00000000-0005-0000-0000-000021000000}"/>
    <cellStyle name="タイトル 2" xfId="38" xr:uid="{00000000-0005-0000-0000-000022000000}"/>
    <cellStyle name="チェック セル 2" xfId="39" xr:uid="{00000000-0005-0000-0000-000023000000}"/>
    <cellStyle name="どちらでもない 2" xfId="40" xr:uid="{00000000-0005-0000-0000-000024000000}"/>
    <cellStyle name="パーセント" xfId="56" builtinId="5"/>
    <cellStyle name="メモ 2" xfId="41" xr:uid="{00000000-0005-0000-0000-000026000000}"/>
    <cellStyle name="メモ 2 2" xfId="58" xr:uid="{00000000-0005-0000-0000-000027000000}"/>
    <cellStyle name="リンク セル 2" xfId="42" xr:uid="{00000000-0005-0000-0000-000028000000}"/>
    <cellStyle name="悪い 2" xfId="43" xr:uid="{00000000-0005-0000-0000-000029000000}"/>
    <cellStyle name="計算 2" xfId="44" xr:uid="{00000000-0005-0000-0000-00002A000000}"/>
    <cellStyle name="計算 2 2" xfId="59" xr:uid="{00000000-0005-0000-0000-00002B000000}"/>
    <cellStyle name="警告文 2" xfId="45" xr:uid="{00000000-0005-0000-0000-00002C000000}"/>
    <cellStyle name="桁区切り" xfId="1" builtinId="6"/>
    <cellStyle name="桁区切り 2" xfId="12" xr:uid="{00000000-0005-0000-0000-00002E000000}"/>
    <cellStyle name="桁区切り 3" xfId="46" xr:uid="{00000000-0005-0000-0000-00002F000000}"/>
    <cellStyle name="見出し 1 2" xfId="47" xr:uid="{00000000-0005-0000-0000-000030000000}"/>
    <cellStyle name="見出し 2 2" xfId="48" xr:uid="{00000000-0005-0000-0000-000031000000}"/>
    <cellStyle name="見出し 3 2" xfId="49" xr:uid="{00000000-0005-0000-0000-000032000000}"/>
    <cellStyle name="見出し 4 2" xfId="50" xr:uid="{00000000-0005-0000-0000-000033000000}"/>
    <cellStyle name="集計 2" xfId="51" xr:uid="{00000000-0005-0000-0000-000034000000}"/>
    <cellStyle name="集計 2 2" xfId="60" xr:uid="{00000000-0005-0000-0000-000035000000}"/>
    <cellStyle name="出力 2" xfId="52" xr:uid="{00000000-0005-0000-0000-000036000000}"/>
    <cellStyle name="出力 2 2" xfId="61" xr:uid="{00000000-0005-0000-0000-000037000000}"/>
    <cellStyle name="説明文 2" xfId="53" xr:uid="{00000000-0005-0000-0000-000038000000}"/>
    <cellStyle name="入力 2" xfId="54" xr:uid="{00000000-0005-0000-0000-000039000000}"/>
    <cellStyle name="入力 2 2" xfId="62" xr:uid="{00000000-0005-0000-0000-00003A000000}"/>
    <cellStyle name="標準" xfId="0" builtinId="0"/>
    <cellStyle name="標準 2" xfId="2" xr:uid="{00000000-0005-0000-0000-00003C000000}"/>
    <cellStyle name="標準 3" xfId="13" xr:uid="{00000000-0005-0000-0000-00003D000000}"/>
    <cellStyle name="良い 2" xfId="55" xr:uid="{00000000-0005-0000-0000-00003E000000}"/>
  </cellStyles>
  <dxfs count="23">
    <dxf>
      <font>
        <color theme="0"/>
      </font>
    </dxf>
    <dxf>
      <font>
        <color theme="0"/>
      </font>
    </dxf>
    <dxf>
      <fill>
        <patternFill>
          <bgColor rgb="FFFFFF00"/>
        </patternFill>
      </fill>
    </dxf>
    <dxf>
      <font>
        <color theme="0"/>
      </font>
    </dxf>
    <dxf>
      <font>
        <color theme="0"/>
      </font>
    </dxf>
    <dxf>
      <fill>
        <patternFill>
          <bgColor rgb="FFFFFF00"/>
        </patternFill>
      </fill>
    </dxf>
    <dxf>
      <font>
        <color theme="0"/>
      </font>
    </dxf>
    <dxf>
      <fill>
        <patternFill>
          <bgColor rgb="FFFFFF00"/>
        </patternFill>
      </fill>
    </dxf>
    <dxf>
      <font>
        <color theme="0"/>
      </font>
    </dxf>
    <dxf>
      <font>
        <color rgb="FF0070C0"/>
      </font>
    </dxf>
    <dxf>
      <font>
        <color rgb="FFFF0000"/>
      </font>
    </dxf>
    <dxf>
      <font>
        <color rgb="FF0070C0"/>
      </font>
    </dxf>
    <dxf>
      <font>
        <color rgb="FF0070C0"/>
      </font>
    </dxf>
    <dxf>
      <font>
        <color rgb="FFFF000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s>
  <tableStyles count="0" defaultTableStyle="TableStyleMedium2" defaultPivotStyle="PivotStyleLight16"/>
  <colors>
    <mruColors>
      <color rgb="FFFF00FF"/>
      <color rgb="FF9999FF"/>
      <color rgb="FFFFC9C9"/>
      <color rgb="FF0066FF"/>
      <color rgb="FFFFCCFF"/>
      <color rgb="FFFF99CC"/>
      <color rgb="FFFF7C80"/>
      <color rgb="FFFF9933"/>
      <color rgb="FFFF505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'3-0現状'!$F$81</c:f>
              <c:strCache>
                <c:ptCount val="1"/>
                <c:pt idx="0">
                  <c:v>①調査費</c:v>
                </c:pt>
              </c:strCache>
            </c:strRef>
          </c:tx>
          <c:spPr>
            <a:solidFill>
              <a:schemeClr val="bg1">
                <a:lumMod val="50000"/>
              </a:schemeClr>
            </a:solidFill>
            <a:ln>
              <a:noFill/>
            </a:ln>
            <a:effectLst/>
          </c:spPr>
          <c:invertIfNegative val="0"/>
          <c:dLbls>
            <c:delete val="1"/>
          </c:dLbls>
          <c:val>
            <c:numRef>
              <c:f>'3-0現状'!$G$81</c:f>
              <c:numCache>
                <c:formatCode>#,##0</c:formatCode>
                <c:ptCount val="1"/>
                <c:pt idx="0">
                  <c:v>0</c:v>
                </c:pt>
              </c:numCache>
            </c:numRef>
          </c:val>
          <c:extLst>
            <c:ext xmlns:c16="http://schemas.microsoft.com/office/drawing/2014/chart" uri="{C3380CC4-5D6E-409C-BE32-E72D297353CC}">
              <c16:uniqueId val="{00000001-4867-407B-AEDE-4F90E11DA1DD}"/>
            </c:ext>
          </c:extLst>
        </c:ser>
        <c:ser>
          <c:idx val="1"/>
          <c:order val="1"/>
          <c:tx>
            <c:strRef>
              <c:f>'3-0現状'!$F$82</c:f>
              <c:strCache>
                <c:ptCount val="1"/>
                <c:pt idx="0">
                  <c:v>②解体費</c:v>
                </c:pt>
              </c:strCache>
            </c:strRef>
          </c:tx>
          <c:spPr>
            <a:solidFill>
              <a:srgbClr val="FF0000"/>
            </a:solidFill>
            <a:ln>
              <a:noFill/>
            </a:ln>
            <a:effectLst/>
          </c:spPr>
          <c:invertIfNegative val="0"/>
          <c:dLbls>
            <c:delete val="1"/>
          </c:dLbls>
          <c:val>
            <c:numRef>
              <c:f>'3-0現状'!$G$82</c:f>
              <c:numCache>
                <c:formatCode>#,##0</c:formatCode>
                <c:ptCount val="1"/>
                <c:pt idx="0">
                  <c:v>0</c:v>
                </c:pt>
              </c:numCache>
            </c:numRef>
          </c:val>
          <c:extLst>
            <c:ext xmlns:c16="http://schemas.microsoft.com/office/drawing/2014/chart" uri="{C3380CC4-5D6E-409C-BE32-E72D297353CC}">
              <c16:uniqueId val="{00000003-4867-407B-AEDE-4F90E11DA1DD}"/>
            </c:ext>
          </c:extLst>
        </c:ser>
        <c:ser>
          <c:idx val="2"/>
          <c:order val="2"/>
          <c:tx>
            <c:strRef>
              <c:f>'3-0現状'!$F$83</c:f>
              <c:strCache>
                <c:ptCount val="1"/>
                <c:pt idx="0">
                  <c:v>③片付け費</c:v>
                </c:pt>
              </c:strCache>
            </c:strRef>
          </c:tx>
          <c:spPr>
            <a:solidFill>
              <a:srgbClr val="FF9933"/>
            </a:solidFill>
            <a:ln>
              <a:noFill/>
            </a:ln>
            <a:effectLst/>
          </c:spPr>
          <c:invertIfNegative val="0"/>
          <c:dLbls>
            <c:delete val="1"/>
          </c:dLbls>
          <c:val>
            <c:numRef>
              <c:f>'3-0現状'!$G$83</c:f>
              <c:numCache>
                <c:formatCode>#,##0</c:formatCode>
                <c:ptCount val="1"/>
                <c:pt idx="0">
                  <c:v>0</c:v>
                </c:pt>
              </c:numCache>
            </c:numRef>
          </c:val>
          <c:extLst>
            <c:ext xmlns:c16="http://schemas.microsoft.com/office/drawing/2014/chart" uri="{C3380CC4-5D6E-409C-BE32-E72D297353CC}">
              <c16:uniqueId val="{00000005-4867-407B-AEDE-4F90E11DA1DD}"/>
            </c:ext>
          </c:extLst>
        </c:ser>
        <c:ser>
          <c:idx val="3"/>
          <c:order val="3"/>
          <c:tx>
            <c:strRef>
              <c:f>'3-0現状'!$F$84</c:f>
              <c:strCache>
                <c:ptCount val="1"/>
                <c:pt idx="0">
                  <c:v>④改修費</c:v>
                </c:pt>
              </c:strCache>
            </c:strRef>
          </c:tx>
          <c:spPr>
            <a:solidFill>
              <a:srgbClr val="FF7C80"/>
            </a:solidFill>
            <a:ln>
              <a:noFill/>
            </a:ln>
            <a:effectLst/>
          </c:spPr>
          <c:invertIfNegative val="0"/>
          <c:dLbls>
            <c:delete val="1"/>
          </c:dLbls>
          <c:val>
            <c:numRef>
              <c:f>'3-0現状'!$G$84</c:f>
              <c:numCache>
                <c:formatCode>#,##0</c:formatCode>
                <c:ptCount val="1"/>
                <c:pt idx="0">
                  <c:v>0</c:v>
                </c:pt>
              </c:numCache>
            </c:numRef>
          </c:val>
          <c:extLst>
            <c:ext xmlns:c16="http://schemas.microsoft.com/office/drawing/2014/chart" uri="{C3380CC4-5D6E-409C-BE32-E72D297353CC}">
              <c16:uniqueId val="{00000007-4867-407B-AEDE-4F90E11DA1DD}"/>
            </c:ext>
          </c:extLst>
        </c:ser>
        <c:ser>
          <c:idx val="4"/>
          <c:order val="4"/>
          <c:tx>
            <c:strRef>
              <c:f>'3-0現状'!$F$85</c:f>
              <c:strCache>
                <c:ptCount val="1"/>
                <c:pt idx="0">
                  <c:v>⑤維持管理費</c:v>
                </c:pt>
              </c:strCache>
            </c:strRef>
          </c:tx>
          <c:spPr>
            <a:solidFill>
              <a:srgbClr val="FF99CC"/>
            </a:solidFill>
            <a:ln>
              <a:noFill/>
            </a:ln>
            <a:effectLst/>
          </c:spPr>
          <c:invertIfNegative val="0"/>
          <c:dLbls>
            <c:delete val="1"/>
          </c:dLbls>
          <c:val>
            <c:numRef>
              <c:f>'3-0現状'!$G$85</c:f>
              <c:numCache>
                <c:formatCode>#,##0</c:formatCode>
                <c:ptCount val="1"/>
                <c:pt idx="0">
                  <c:v>0</c:v>
                </c:pt>
              </c:numCache>
            </c:numRef>
          </c:val>
          <c:extLst>
            <c:ext xmlns:c16="http://schemas.microsoft.com/office/drawing/2014/chart" uri="{C3380CC4-5D6E-409C-BE32-E72D297353CC}">
              <c16:uniqueId val="{00000009-4867-407B-AEDE-4F90E11DA1DD}"/>
            </c:ext>
          </c:extLst>
        </c:ser>
        <c:ser>
          <c:idx val="5"/>
          <c:order val="5"/>
          <c:tx>
            <c:strRef>
              <c:f>'3-0現状'!$F$86</c:f>
              <c:strCache>
                <c:ptCount val="1"/>
                <c:pt idx="0">
                  <c:v>⑥税金</c:v>
                </c:pt>
              </c:strCache>
            </c:strRef>
          </c:tx>
          <c:spPr>
            <a:solidFill>
              <a:srgbClr val="FFCCFF"/>
            </a:solidFill>
            <a:ln>
              <a:noFill/>
            </a:ln>
            <a:effectLst/>
          </c:spPr>
          <c:invertIfNegative val="0"/>
          <c:dLbls>
            <c:delete val="1"/>
          </c:dLbls>
          <c:val>
            <c:numRef>
              <c:f>'3-0現状'!$G$86</c:f>
              <c:numCache>
                <c:formatCode>#,##0</c:formatCode>
                <c:ptCount val="1"/>
                <c:pt idx="0">
                  <c:v>0</c:v>
                </c:pt>
              </c:numCache>
            </c:numRef>
          </c:val>
          <c:extLst>
            <c:ext xmlns:c16="http://schemas.microsoft.com/office/drawing/2014/chart" uri="{C3380CC4-5D6E-409C-BE32-E72D297353CC}">
              <c16:uniqueId val="{0000000B-4867-407B-AEDE-4F90E11DA1DD}"/>
            </c:ext>
          </c:extLst>
        </c:ser>
        <c:dLbls>
          <c:dLblPos val="ctr"/>
          <c:showLegendKey val="0"/>
          <c:showVal val="1"/>
          <c:showCatName val="0"/>
          <c:showSerName val="0"/>
          <c:showPercent val="0"/>
          <c:showBubbleSize val="0"/>
        </c:dLbls>
        <c:gapWidth val="50"/>
        <c:overlap val="100"/>
        <c:axId val="96639232"/>
        <c:axId val="97058816"/>
      </c:barChart>
      <c:catAx>
        <c:axId val="96639232"/>
        <c:scaling>
          <c:orientation val="minMax"/>
        </c:scaling>
        <c:delete val="1"/>
        <c:axPos val="r"/>
        <c:numFmt formatCode="General" sourceLinked="1"/>
        <c:majorTickMark val="none"/>
        <c:minorTickMark val="none"/>
        <c:tickLblPos val="nextTo"/>
        <c:crossAx val="97058816"/>
        <c:crosses val="autoZero"/>
        <c:auto val="1"/>
        <c:lblAlgn val="ctr"/>
        <c:lblOffset val="100"/>
        <c:noMultiLvlLbl val="0"/>
      </c:catAx>
      <c:valAx>
        <c:axId val="97058816"/>
        <c:scaling>
          <c:orientation val="maxMin"/>
          <c:max val="20000"/>
        </c:scaling>
        <c:delete val="0"/>
        <c:axPos val="b"/>
        <c:majorGridlines>
          <c:spPr>
            <a:ln w="9525" cap="flat" cmpd="sng" algn="ctr">
              <a:solidFill>
                <a:schemeClr val="bg1">
                  <a:lumMod val="85000"/>
                </a:schemeClr>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96639232"/>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675232501223694E-2"/>
          <c:y val="0.10022779043280182"/>
          <c:w val="0.91791054638157044"/>
          <c:h val="0.35733108532276292"/>
        </c:manualLayout>
      </c:layout>
      <c:barChart>
        <c:barDir val="bar"/>
        <c:grouping val="stacked"/>
        <c:varyColors val="0"/>
        <c:ser>
          <c:idx val="0"/>
          <c:order val="0"/>
          <c:tx>
            <c:strRef>
              <c:f>'3-0現状'!$F$89</c:f>
              <c:strCache>
                <c:ptCount val="1"/>
                <c:pt idx="0">
                  <c:v>⑦売買価格</c:v>
                </c:pt>
              </c:strCache>
            </c:strRef>
          </c:tx>
          <c:spPr>
            <a:solidFill>
              <a:srgbClr val="0066FF"/>
            </a:solidFill>
          </c:spPr>
          <c:invertIfNegative val="0"/>
          <c:dLbls>
            <c:delete val="1"/>
          </c:dLbls>
          <c:val>
            <c:numRef>
              <c:f>'3-0現状'!$G$89</c:f>
              <c:numCache>
                <c:formatCode>#,##0</c:formatCode>
                <c:ptCount val="1"/>
                <c:pt idx="0">
                  <c:v>0</c:v>
                </c:pt>
              </c:numCache>
            </c:numRef>
          </c:val>
          <c:extLst>
            <c:ext xmlns:c16="http://schemas.microsoft.com/office/drawing/2014/chart" uri="{C3380CC4-5D6E-409C-BE32-E72D297353CC}">
              <c16:uniqueId val="{00000000-6514-4010-A71D-DF7CA3C80A6D}"/>
            </c:ext>
          </c:extLst>
        </c:ser>
        <c:ser>
          <c:idx val="1"/>
          <c:order val="1"/>
          <c:tx>
            <c:strRef>
              <c:f>'3-0現状'!$F$90</c:f>
              <c:strCache>
                <c:ptCount val="1"/>
                <c:pt idx="0">
                  <c:v>⑧賃貸料等</c:v>
                </c:pt>
              </c:strCache>
            </c:strRef>
          </c:tx>
          <c:spPr>
            <a:solidFill>
              <a:srgbClr val="00B0F0"/>
            </a:solidFill>
          </c:spPr>
          <c:invertIfNegative val="0"/>
          <c:dLbls>
            <c:delete val="1"/>
          </c:dLbls>
          <c:val>
            <c:numRef>
              <c:f>'3-0現状'!$G$90</c:f>
              <c:numCache>
                <c:formatCode>#,##0</c:formatCode>
                <c:ptCount val="1"/>
                <c:pt idx="0">
                  <c:v>0</c:v>
                </c:pt>
              </c:numCache>
            </c:numRef>
          </c:val>
          <c:extLst>
            <c:ext xmlns:c16="http://schemas.microsoft.com/office/drawing/2014/chart" uri="{C3380CC4-5D6E-409C-BE32-E72D297353CC}">
              <c16:uniqueId val="{00000001-6514-4010-A71D-DF7CA3C80A6D}"/>
            </c:ext>
          </c:extLst>
        </c:ser>
        <c:dLbls>
          <c:dLblPos val="ctr"/>
          <c:showLegendKey val="0"/>
          <c:showVal val="1"/>
          <c:showCatName val="0"/>
          <c:showSerName val="0"/>
          <c:showPercent val="0"/>
          <c:showBubbleSize val="0"/>
        </c:dLbls>
        <c:gapWidth val="50"/>
        <c:overlap val="100"/>
        <c:axId val="97072256"/>
        <c:axId val="97073792"/>
      </c:barChart>
      <c:catAx>
        <c:axId val="97072256"/>
        <c:scaling>
          <c:orientation val="minMax"/>
        </c:scaling>
        <c:delete val="1"/>
        <c:axPos val="l"/>
        <c:numFmt formatCode="General" sourceLinked="1"/>
        <c:majorTickMark val="none"/>
        <c:minorTickMark val="none"/>
        <c:tickLblPos val="nextTo"/>
        <c:crossAx val="97073792"/>
        <c:crosses val="autoZero"/>
        <c:auto val="1"/>
        <c:lblAlgn val="ctr"/>
        <c:lblOffset val="100"/>
        <c:noMultiLvlLbl val="0"/>
      </c:catAx>
      <c:valAx>
        <c:axId val="97073792"/>
        <c:scaling>
          <c:orientation val="minMax"/>
          <c:max val="20000"/>
        </c:scaling>
        <c:delete val="0"/>
        <c:axPos val="b"/>
        <c:majorGridlines>
          <c:spPr>
            <a:ln w="9525" cap="flat" cmpd="sng" algn="ctr">
              <a:solidFill>
                <a:schemeClr val="bg1">
                  <a:lumMod val="85000"/>
                </a:schemeClr>
              </a:solidFill>
              <a:round/>
            </a:ln>
            <a:effectLst/>
          </c:spPr>
        </c:majorGridlines>
        <c:title>
          <c:tx>
            <c:rich>
              <a:bodyPr/>
              <a:lstStyle/>
              <a:p>
                <a:pPr>
                  <a:defRPr sz="1400" b="0"/>
                </a:pPr>
                <a:r>
                  <a:rPr lang="ja-JP" altLang="en-US" sz="1400" b="0"/>
                  <a:t>（千円）</a:t>
                </a:r>
              </a:p>
            </c:rich>
          </c:tx>
          <c:layout>
            <c:manualLayout>
              <c:xMode val="edge"/>
              <c:yMode val="edge"/>
              <c:x val="0.81953573176700922"/>
              <c:y val="0.69880365182142656"/>
            </c:manualLayout>
          </c:layout>
          <c:overlay val="0"/>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97072256"/>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'3-0現状'!$F$93</c:f>
              <c:strCache>
                <c:ptCount val="1"/>
                <c:pt idx="0">
                  <c:v>収支差額</c:v>
                </c:pt>
              </c:strCache>
            </c:strRef>
          </c:tx>
          <c:spPr>
            <a:solidFill>
              <a:srgbClr val="92D050"/>
            </a:solidFill>
          </c:spPr>
          <c:invertIfNegative val="0"/>
          <c:dLbls>
            <c:dLbl>
              <c:idx val="0"/>
              <c:layout>
                <c:manualLayout>
                  <c:x val="-0.21548821548821548"/>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06-4F99-8763-23BBE6C27838}"/>
                </c:ext>
              </c:extLst>
            </c:dLbl>
            <c:spPr>
              <a:noFill/>
              <a:ln>
                <a:noFill/>
              </a:ln>
              <a:effectLst/>
            </c:spPr>
            <c:txPr>
              <a:bodyPr wrap="square" lIns="38100" tIns="19050" rIns="38100" bIns="19050" anchor="ctr">
                <a:spAutoFit/>
              </a:bodyPr>
              <a:lstStyle/>
              <a:p>
                <a:pPr>
                  <a:defRPr sz="1400">
                    <a:solidFill>
                      <a:srgbClr val="0070C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'3-0現状'!$G$93</c:f>
              <c:numCache>
                <c:formatCode>#,##0_);[Red]\(#,##0\)</c:formatCode>
                <c:ptCount val="1"/>
                <c:pt idx="0">
                  <c:v>0</c:v>
                </c:pt>
              </c:numCache>
            </c:numRef>
          </c:val>
          <c:extLst>
            <c:ext xmlns:c16="http://schemas.microsoft.com/office/drawing/2014/chart" uri="{C3380CC4-5D6E-409C-BE32-E72D297353CC}">
              <c16:uniqueId val="{00000001-7106-4F99-8763-23BBE6C27838}"/>
            </c:ext>
          </c:extLst>
        </c:ser>
        <c:dLbls>
          <c:dLblPos val="ctr"/>
          <c:showLegendKey val="0"/>
          <c:showVal val="1"/>
          <c:showCatName val="0"/>
          <c:showSerName val="0"/>
          <c:showPercent val="0"/>
          <c:showBubbleSize val="0"/>
        </c:dLbls>
        <c:gapWidth val="50"/>
        <c:overlap val="100"/>
        <c:axId val="97110656"/>
        <c:axId val="97654272"/>
      </c:barChart>
      <c:catAx>
        <c:axId val="97110656"/>
        <c:scaling>
          <c:orientation val="minMax"/>
        </c:scaling>
        <c:delete val="1"/>
        <c:axPos val="l"/>
        <c:numFmt formatCode="General" sourceLinked="1"/>
        <c:majorTickMark val="none"/>
        <c:minorTickMark val="none"/>
        <c:tickLblPos val="nextTo"/>
        <c:crossAx val="97654272"/>
        <c:crosses val="autoZero"/>
        <c:auto val="1"/>
        <c:lblAlgn val="ctr"/>
        <c:lblOffset val="100"/>
        <c:noMultiLvlLbl val="0"/>
      </c:catAx>
      <c:valAx>
        <c:axId val="97654272"/>
        <c:scaling>
          <c:orientation val="minMax"/>
          <c:max val="10000"/>
          <c:min val="-10000"/>
        </c:scaling>
        <c:delete val="0"/>
        <c:axPos val="b"/>
        <c:majorGridlines>
          <c:spPr>
            <a:ln w="9525" cap="flat" cmpd="sng" algn="ctr">
              <a:solidFill>
                <a:schemeClr val="bg1">
                  <a:lumMod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ja-JP" altLang="en-US" sz="1400">
                    <a:solidFill>
                      <a:schemeClr val="tx1"/>
                    </a:solidFill>
                  </a:rPr>
                  <a:t>（千円）</a:t>
                </a:r>
              </a:p>
            </c:rich>
          </c:tx>
          <c:layout>
            <c:manualLayout>
              <c:xMode val="edge"/>
              <c:yMode val="edge"/>
              <c:x val="0.85309515098491473"/>
              <c:y val="0.69299092014468799"/>
            </c:manualLayout>
          </c:layout>
          <c:overlay val="0"/>
          <c:spPr>
            <a:noFill/>
            <a:ln>
              <a:noFill/>
            </a:ln>
            <a:effectLst/>
          </c:sp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97110656"/>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'3-1希望①'!$F$81</c:f>
              <c:strCache>
                <c:ptCount val="1"/>
                <c:pt idx="0">
                  <c:v>①調査費</c:v>
                </c:pt>
              </c:strCache>
            </c:strRef>
          </c:tx>
          <c:spPr>
            <a:solidFill>
              <a:schemeClr val="bg1">
                <a:lumMod val="50000"/>
              </a:schemeClr>
            </a:solidFill>
            <a:ln>
              <a:noFill/>
            </a:ln>
            <a:effectLst/>
          </c:spPr>
          <c:invertIfNegative val="0"/>
          <c:dLbls>
            <c:delete val="1"/>
          </c:dLbls>
          <c:val>
            <c:numRef>
              <c:f>'3-1希望①'!$G$81</c:f>
              <c:numCache>
                <c:formatCode>#,##0</c:formatCode>
                <c:ptCount val="1"/>
                <c:pt idx="0">
                  <c:v>0</c:v>
                </c:pt>
              </c:numCache>
            </c:numRef>
          </c:val>
          <c:extLst>
            <c:ext xmlns:c16="http://schemas.microsoft.com/office/drawing/2014/chart" uri="{C3380CC4-5D6E-409C-BE32-E72D297353CC}">
              <c16:uniqueId val="{00000001-70D3-4C94-86C5-8B51A25B1478}"/>
            </c:ext>
          </c:extLst>
        </c:ser>
        <c:ser>
          <c:idx val="1"/>
          <c:order val="1"/>
          <c:tx>
            <c:strRef>
              <c:f>'3-1希望①'!$F$82</c:f>
              <c:strCache>
                <c:ptCount val="1"/>
                <c:pt idx="0">
                  <c:v>②解体費</c:v>
                </c:pt>
              </c:strCache>
            </c:strRef>
          </c:tx>
          <c:spPr>
            <a:solidFill>
              <a:srgbClr val="FF0000"/>
            </a:solidFill>
            <a:ln>
              <a:noFill/>
            </a:ln>
            <a:effectLst/>
          </c:spPr>
          <c:invertIfNegative val="0"/>
          <c:dLbls>
            <c:delete val="1"/>
          </c:dLbls>
          <c:val>
            <c:numRef>
              <c:f>'3-1希望①'!$G$82</c:f>
              <c:numCache>
                <c:formatCode>#,##0</c:formatCode>
                <c:ptCount val="1"/>
                <c:pt idx="0">
                  <c:v>0</c:v>
                </c:pt>
              </c:numCache>
            </c:numRef>
          </c:val>
          <c:extLst>
            <c:ext xmlns:c16="http://schemas.microsoft.com/office/drawing/2014/chart" uri="{C3380CC4-5D6E-409C-BE32-E72D297353CC}">
              <c16:uniqueId val="{00000003-70D3-4C94-86C5-8B51A25B1478}"/>
            </c:ext>
          </c:extLst>
        </c:ser>
        <c:ser>
          <c:idx val="2"/>
          <c:order val="2"/>
          <c:tx>
            <c:strRef>
              <c:f>'3-1希望①'!$F$83</c:f>
              <c:strCache>
                <c:ptCount val="1"/>
                <c:pt idx="0">
                  <c:v>③片付け費</c:v>
                </c:pt>
              </c:strCache>
            </c:strRef>
          </c:tx>
          <c:spPr>
            <a:solidFill>
              <a:srgbClr val="FF9933"/>
            </a:solidFill>
            <a:ln>
              <a:noFill/>
            </a:ln>
            <a:effectLst/>
          </c:spPr>
          <c:invertIfNegative val="0"/>
          <c:dLbls>
            <c:delete val="1"/>
          </c:dLbls>
          <c:val>
            <c:numRef>
              <c:f>'3-1希望①'!$G$83</c:f>
              <c:numCache>
                <c:formatCode>#,##0</c:formatCode>
                <c:ptCount val="1"/>
                <c:pt idx="0">
                  <c:v>0</c:v>
                </c:pt>
              </c:numCache>
            </c:numRef>
          </c:val>
          <c:extLst>
            <c:ext xmlns:c16="http://schemas.microsoft.com/office/drawing/2014/chart" uri="{C3380CC4-5D6E-409C-BE32-E72D297353CC}">
              <c16:uniqueId val="{00000005-70D3-4C94-86C5-8B51A25B1478}"/>
            </c:ext>
          </c:extLst>
        </c:ser>
        <c:ser>
          <c:idx val="3"/>
          <c:order val="3"/>
          <c:tx>
            <c:strRef>
              <c:f>'3-1希望①'!$F$84</c:f>
              <c:strCache>
                <c:ptCount val="1"/>
                <c:pt idx="0">
                  <c:v>④改修費</c:v>
                </c:pt>
              </c:strCache>
            </c:strRef>
          </c:tx>
          <c:spPr>
            <a:solidFill>
              <a:srgbClr val="FF7C80"/>
            </a:solidFill>
            <a:ln>
              <a:noFill/>
            </a:ln>
            <a:effectLst/>
          </c:spPr>
          <c:invertIfNegative val="0"/>
          <c:dLbls>
            <c:delete val="1"/>
          </c:dLbls>
          <c:val>
            <c:numRef>
              <c:f>'3-1希望①'!$G$84</c:f>
              <c:numCache>
                <c:formatCode>#,##0</c:formatCode>
                <c:ptCount val="1"/>
                <c:pt idx="0">
                  <c:v>0</c:v>
                </c:pt>
              </c:numCache>
            </c:numRef>
          </c:val>
          <c:extLst>
            <c:ext xmlns:c16="http://schemas.microsoft.com/office/drawing/2014/chart" uri="{C3380CC4-5D6E-409C-BE32-E72D297353CC}">
              <c16:uniqueId val="{00000007-70D3-4C94-86C5-8B51A25B1478}"/>
            </c:ext>
          </c:extLst>
        </c:ser>
        <c:ser>
          <c:idx val="4"/>
          <c:order val="4"/>
          <c:tx>
            <c:strRef>
              <c:f>'3-1希望①'!$F$85</c:f>
              <c:strCache>
                <c:ptCount val="1"/>
                <c:pt idx="0">
                  <c:v>⑤維持管理費</c:v>
                </c:pt>
              </c:strCache>
            </c:strRef>
          </c:tx>
          <c:spPr>
            <a:solidFill>
              <a:srgbClr val="FF99CC"/>
            </a:solidFill>
            <a:ln>
              <a:noFill/>
            </a:ln>
            <a:effectLst/>
          </c:spPr>
          <c:invertIfNegative val="0"/>
          <c:dLbls>
            <c:delete val="1"/>
          </c:dLbls>
          <c:val>
            <c:numRef>
              <c:f>'3-1希望①'!$G$85</c:f>
              <c:numCache>
                <c:formatCode>#,##0</c:formatCode>
                <c:ptCount val="1"/>
                <c:pt idx="0">
                  <c:v>0</c:v>
                </c:pt>
              </c:numCache>
            </c:numRef>
          </c:val>
          <c:extLst>
            <c:ext xmlns:c16="http://schemas.microsoft.com/office/drawing/2014/chart" uri="{C3380CC4-5D6E-409C-BE32-E72D297353CC}">
              <c16:uniqueId val="{00000009-70D3-4C94-86C5-8B51A25B1478}"/>
            </c:ext>
          </c:extLst>
        </c:ser>
        <c:ser>
          <c:idx val="5"/>
          <c:order val="5"/>
          <c:tx>
            <c:strRef>
              <c:f>'3-1希望①'!$F$86</c:f>
              <c:strCache>
                <c:ptCount val="1"/>
                <c:pt idx="0">
                  <c:v>⑥税金</c:v>
                </c:pt>
              </c:strCache>
            </c:strRef>
          </c:tx>
          <c:spPr>
            <a:solidFill>
              <a:srgbClr val="FFCCFF"/>
            </a:solidFill>
            <a:ln>
              <a:noFill/>
            </a:ln>
            <a:effectLst/>
          </c:spPr>
          <c:invertIfNegative val="0"/>
          <c:dLbls>
            <c:delete val="1"/>
          </c:dLbls>
          <c:val>
            <c:numRef>
              <c:f>'3-1希望①'!$G$86</c:f>
              <c:numCache>
                <c:formatCode>#,##0</c:formatCode>
                <c:ptCount val="1"/>
                <c:pt idx="0">
                  <c:v>0</c:v>
                </c:pt>
              </c:numCache>
            </c:numRef>
          </c:val>
          <c:extLst>
            <c:ext xmlns:c16="http://schemas.microsoft.com/office/drawing/2014/chart" uri="{C3380CC4-5D6E-409C-BE32-E72D297353CC}">
              <c16:uniqueId val="{0000000B-70D3-4C94-86C5-8B51A25B1478}"/>
            </c:ext>
          </c:extLst>
        </c:ser>
        <c:dLbls>
          <c:dLblPos val="ctr"/>
          <c:showLegendKey val="0"/>
          <c:showVal val="1"/>
          <c:showCatName val="0"/>
          <c:showSerName val="0"/>
          <c:showPercent val="0"/>
          <c:showBubbleSize val="0"/>
        </c:dLbls>
        <c:gapWidth val="50"/>
        <c:overlap val="100"/>
        <c:axId val="97779712"/>
        <c:axId val="97781248"/>
      </c:barChart>
      <c:catAx>
        <c:axId val="97779712"/>
        <c:scaling>
          <c:orientation val="minMax"/>
        </c:scaling>
        <c:delete val="1"/>
        <c:axPos val="r"/>
        <c:numFmt formatCode="General" sourceLinked="1"/>
        <c:majorTickMark val="none"/>
        <c:minorTickMark val="none"/>
        <c:tickLblPos val="nextTo"/>
        <c:crossAx val="97781248"/>
        <c:crosses val="autoZero"/>
        <c:auto val="1"/>
        <c:lblAlgn val="ctr"/>
        <c:lblOffset val="100"/>
        <c:noMultiLvlLbl val="0"/>
      </c:catAx>
      <c:valAx>
        <c:axId val="97781248"/>
        <c:scaling>
          <c:orientation val="maxMin"/>
          <c:max val="20000"/>
        </c:scaling>
        <c:delete val="0"/>
        <c:axPos val="b"/>
        <c:majorGridlines>
          <c:spPr>
            <a:ln w="9525" cap="flat" cmpd="sng" algn="ctr">
              <a:solidFill>
                <a:schemeClr val="bg1">
                  <a:lumMod val="85000"/>
                </a:schemeClr>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97779712"/>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'3-1希望①'!$F$89</c:f>
              <c:strCache>
                <c:ptCount val="1"/>
                <c:pt idx="0">
                  <c:v>⑦売買価格</c:v>
                </c:pt>
              </c:strCache>
            </c:strRef>
          </c:tx>
          <c:spPr>
            <a:solidFill>
              <a:srgbClr val="0066FF"/>
            </a:solidFill>
          </c:spPr>
          <c:invertIfNegative val="0"/>
          <c:dLbls>
            <c:delete val="1"/>
          </c:dLbls>
          <c:val>
            <c:numRef>
              <c:f>'3-1希望①'!$G$89</c:f>
              <c:numCache>
                <c:formatCode>#,##0</c:formatCode>
                <c:ptCount val="1"/>
                <c:pt idx="0">
                  <c:v>0</c:v>
                </c:pt>
              </c:numCache>
            </c:numRef>
          </c:val>
          <c:extLst>
            <c:ext xmlns:c16="http://schemas.microsoft.com/office/drawing/2014/chart" uri="{C3380CC4-5D6E-409C-BE32-E72D297353CC}">
              <c16:uniqueId val="{00000000-7E4C-4DD8-97EA-3CF922321224}"/>
            </c:ext>
          </c:extLst>
        </c:ser>
        <c:ser>
          <c:idx val="1"/>
          <c:order val="1"/>
          <c:tx>
            <c:strRef>
              <c:f>'3-1希望①'!$F$90</c:f>
              <c:strCache>
                <c:ptCount val="1"/>
                <c:pt idx="0">
                  <c:v>⑧賃貸料等</c:v>
                </c:pt>
              </c:strCache>
            </c:strRef>
          </c:tx>
          <c:spPr>
            <a:solidFill>
              <a:srgbClr val="00B0F0"/>
            </a:solidFill>
          </c:spPr>
          <c:invertIfNegative val="0"/>
          <c:dLbls>
            <c:delete val="1"/>
          </c:dLbls>
          <c:val>
            <c:numRef>
              <c:f>'3-1希望①'!$G$90</c:f>
              <c:numCache>
                <c:formatCode>#,##0</c:formatCode>
                <c:ptCount val="1"/>
                <c:pt idx="0">
                  <c:v>0</c:v>
                </c:pt>
              </c:numCache>
            </c:numRef>
          </c:val>
          <c:extLst>
            <c:ext xmlns:c16="http://schemas.microsoft.com/office/drawing/2014/chart" uri="{C3380CC4-5D6E-409C-BE32-E72D297353CC}">
              <c16:uniqueId val="{00000001-7E4C-4DD8-97EA-3CF922321224}"/>
            </c:ext>
          </c:extLst>
        </c:ser>
        <c:dLbls>
          <c:dLblPos val="ctr"/>
          <c:showLegendKey val="0"/>
          <c:showVal val="1"/>
          <c:showCatName val="0"/>
          <c:showSerName val="0"/>
          <c:showPercent val="0"/>
          <c:showBubbleSize val="0"/>
        </c:dLbls>
        <c:gapWidth val="50"/>
        <c:overlap val="100"/>
        <c:axId val="97830784"/>
        <c:axId val="97832320"/>
      </c:barChart>
      <c:lineChart>
        <c:grouping val="standard"/>
        <c:varyColors val="0"/>
        <c:ser>
          <c:idx val="2"/>
          <c:order val="2"/>
          <c:tx>
            <c:strRef>
              <c:f>'3-1希望①'!$F$91</c:f>
              <c:strCache>
                <c:ptCount val="1"/>
              </c:strCache>
            </c:strRef>
          </c:tx>
          <c:dPt>
            <c:idx val="0"/>
            <c:marker>
              <c:symbol val="none"/>
            </c:marker>
            <c:bubble3D val="0"/>
            <c:extLst>
              <c:ext xmlns:c16="http://schemas.microsoft.com/office/drawing/2014/chart" uri="{C3380CC4-5D6E-409C-BE32-E72D297353CC}">
                <c16:uniqueId val="{00000002-7E4C-4DD8-97EA-3CF922321224}"/>
              </c:ext>
            </c:extLst>
          </c:dPt>
          <c:val>
            <c:numRef>
              <c:f>'3-1希望①'!$G$91</c:f>
              <c:numCache>
                <c:formatCode>#,##0</c:formatCode>
                <c:ptCount val="1"/>
                <c:pt idx="0">
                  <c:v>0</c:v>
                </c:pt>
              </c:numCache>
            </c:numRef>
          </c:val>
          <c:smooth val="0"/>
          <c:extLst>
            <c:ext xmlns:c16="http://schemas.microsoft.com/office/drawing/2014/chart" uri="{C3380CC4-5D6E-409C-BE32-E72D297353CC}">
              <c16:uniqueId val="{00000003-7E4C-4DD8-97EA-3CF922321224}"/>
            </c:ext>
          </c:extLst>
        </c:ser>
        <c:dLbls>
          <c:showLegendKey val="0"/>
          <c:showVal val="0"/>
          <c:showCatName val="0"/>
          <c:showSerName val="0"/>
          <c:showPercent val="0"/>
          <c:showBubbleSize val="0"/>
        </c:dLbls>
        <c:marker val="1"/>
        <c:smooth val="0"/>
        <c:axId val="97836032"/>
        <c:axId val="97834496"/>
      </c:lineChart>
      <c:catAx>
        <c:axId val="97830784"/>
        <c:scaling>
          <c:orientation val="minMax"/>
        </c:scaling>
        <c:delete val="1"/>
        <c:axPos val="l"/>
        <c:numFmt formatCode="General" sourceLinked="1"/>
        <c:majorTickMark val="none"/>
        <c:minorTickMark val="none"/>
        <c:tickLblPos val="nextTo"/>
        <c:crossAx val="97832320"/>
        <c:crosses val="autoZero"/>
        <c:auto val="1"/>
        <c:lblAlgn val="ctr"/>
        <c:lblOffset val="100"/>
        <c:noMultiLvlLbl val="0"/>
      </c:catAx>
      <c:valAx>
        <c:axId val="97832320"/>
        <c:scaling>
          <c:orientation val="minMax"/>
          <c:max val="20000"/>
        </c:scaling>
        <c:delete val="0"/>
        <c:axPos val="b"/>
        <c:majorGridlines>
          <c:spPr>
            <a:ln w="9525" cap="flat" cmpd="sng" algn="ctr">
              <a:solidFill>
                <a:schemeClr val="bg1">
                  <a:lumMod val="85000"/>
                </a:schemeClr>
              </a:solidFill>
              <a:round/>
            </a:ln>
            <a:effectLst/>
          </c:spPr>
        </c:majorGridlines>
        <c:title>
          <c:tx>
            <c:rich>
              <a:bodyPr/>
              <a:lstStyle/>
              <a:p>
                <a:pPr>
                  <a:defRPr sz="1400" b="0"/>
                </a:pPr>
                <a:r>
                  <a:rPr lang="ja-JP" altLang="en-US" sz="1400" b="0"/>
                  <a:t>（千円）</a:t>
                </a:r>
              </a:p>
            </c:rich>
          </c:tx>
          <c:layout>
            <c:manualLayout>
              <c:xMode val="edge"/>
              <c:yMode val="edge"/>
              <c:x val="0.81704963505878092"/>
              <c:y val="0.71832204559367152"/>
            </c:manualLayout>
          </c:layout>
          <c:overlay val="0"/>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97830784"/>
        <c:crosses val="autoZero"/>
        <c:crossBetween val="between"/>
      </c:valAx>
      <c:valAx>
        <c:axId val="97834496"/>
        <c:scaling>
          <c:orientation val="minMax"/>
        </c:scaling>
        <c:delete val="1"/>
        <c:axPos val="r"/>
        <c:numFmt formatCode="#,##0" sourceLinked="1"/>
        <c:majorTickMark val="out"/>
        <c:minorTickMark val="none"/>
        <c:tickLblPos val="nextTo"/>
        <c:crossAx val="97836032"/>
        <c:crosses val="max"/>
        <c:crossBetween val="between"/>
      </c:valAx>
      <c:catAx>
        <c:axId val="97836032"/>
        <c:scaling>
          <c:orientation val="minMax"/>
        </c:scaling>
        <c:delete val="1"/>
        <c:axPos val="b"/>
        <c:majorTickMark val="out"/>
        <c:minorTickMark val="none"/>
        <c:tickLblPos val="nextTo"/>
        <c:crossAx val="97834496"/>
        <c:crosses val="autoZero"/>
        <c:auto val="1"/>
        <c:lblAlgn val="ctr"/>
        <c:lblOffset val="100"/>
        <c:noMultiLvlLbl val="0"/>
      </c:cat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'3-1希望①'!$F$93</c:f>
              <c:strCache>
                <c:ptCount val="1"/>
                <c:pt idx="0">
                  <c:v>収支差額</c:v>
                </c:pt>
              </c:strCache>
            </c:strRef>
          </c:tx>
          <c:spPr>
            <a:solidFill>
              <a:srgbClr val="00B050"/>
            </a:solidFill>
          </c:spPr>
          <c:invertIfNegative val="0"/>
          <c:dPt>
            <c:idx val="0"/>
            <c:invertIfNegative val="0"/>
            <c:bubble3D val="0"/>
            <c:spPr>
              <a:solidFill>
                <a:srgbClr val="92D050"/>
              </a:solidFill>
            </c:spPr>
            <c:extLst>
              <c:ext xmlns:c16="http://schemas.microsoft.com/office/drawing/2014/chart" uri="{C3380CC4-5D6E-409C-BE32-E72D297353CC}">
                <c16:uniqueId val="{00000000-C253-471E-941B-AB6774B30587}"/>
              </c:ext>
            </c:extLst>
          </c:dPt>
          <c:dLbls>
            <c:dLbl>
              <c:idx val="0"/>
              <c:layout>
                <c:manualLayout>
                  <c:x val="1.1201374535914041E-2"/>
                  <c:y val="1.434788160702013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53-471E-941B-AB6774B30587}"/>
                </c:ext>
              </c:extLst>
            </c:dLbl>
            <c:spPr>
              <a:noFill/>
              <a:ln>
                <a:noFill/>
              </a:ln>
              <a:effectLst/>
            </c:spPr>
            <c:txPr>
              <a:bodyPr wrap="square" lIns="38100" tIns="19050" rIns="38100" bIns="19050" anchor="ctr">
                <a:spAutoFit/>
              </a:bodyPr>
              <a:lstStyle/>
              <a:p>
                <a:pPr>
                  <a:defRPr sz="1400">
                    <a:solidFill>
                      <a:srgbClr val="0070C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'3-1希望①'!$G$93</c:f>
              <c:numCache>
                <c:formatCode>#,##0_);[Red]\(#,##0\)</c:formatCode>
                <c:ptCount val="1"/>
                <c:pt idx="0">
                  <c:v>0</c:v>
                </c:pt>
              </c:numCache>
            </c:numRef>
          </c:val>
          <c:extLst>
            <c:ext xmlns:c16="http://schemas.microsoft.com/office/drawing/2014/chart" uri="{C3380CC4-5D6E-409C-BE32-E72D297353CC}">
              <c16:uniqueId val="{00000001-C253-471E-941B-AB6774B30587}"/>
            </c:ext>
          </c:extLst>
        </c:ser>
        <c:dLbls>
          <c:dLblPos val="ctr"/>
          <c:showLegendKey val="0"/>
          <c:showVal val="1"/>
          <c:showCatName val="0"/>
          <c:showSerName val="0"/>
          <c:showPercent val="0"/>
          <c:showBubbleSize val="0"/>
        </c:dLbls>
        <c:gapWidth val="50"/>
        <c:overlap val="100"/>
        <c:axId val="97851648"/>
        <c:axId val="97859072"/>
      </c:barChart>
      <c:catAx>
        <c:axId val="97851648"/>
        <c:scaling>
          <c:orientation val="minMax"/>
        </c:scaling>
        <c:delete val="1"/>
        <c:axPos val="l"/>
        <c:numFmt formatCode="General" sourceLinked="1"/>
        <c:majorTickMark val="none"/>
        <c:minorTickMark val="none"/>
        <c:tickLblPos val="nextTo"/>
        <c:crossAx val="97859072"/>
        <c:crosses val="autoZero"/>
        <c:auto val="1"/>
        <c:lblAlgn val="ctr"/>
        <c:lblOffset val="100"/>
        <c:noMultiLvlLbl val="0"/>
      </c:catAx>
      <c:valAx>
        <c:axId val="97859072"/>
        <c:scaling>
          <c:orientation val="minMax"/>
          <c:max val="10000"/>
          <c:min val="-10000"/>
        </c:scaling>
        <c:delete val="0"/>
        <c:axPos val="b"/>
        <c:majorGridlines>
          <c:spPr>
            <a:ln w="9525" cap="flat" cmpd="sng" algn="ctr">
              <a:solidFill>
                <a:schemeClr val="bg1">
                  <a:lumMod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ja-JP" altLang="en-US" sz="1400">
                    <a:solidFill>
                      <a:schemeClr val="tx1"/>
                    </a:solidFill>
                  </a:rPr>
                  <a:t>（千円）</a:t>
                </a:r>
              </a:p>
            </c:rich>
          </c:tx>
          <c:layout>
            <c:manualLayout>
              <c:xMode val="edge"/>
              <c:yMode val="edge"/>
              <c:x val="0.85308418150975396"/>
              <c:y val="0.70714897548951372"/>
            </c:manualLayout>
          </c:layout>
          <c:overlay val="0"/>
          <c:spPr>
            <a:noFill/>
            <a:ln>
              <a:noFill/>
            </a:ln>
            <a:effectLst/>
          </c:sp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97851648"/>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'3-2希望②'!$F$93</c:f>
              <c:strCache>
                <c:ptCount val="1"/>
                <c:pt idx="0">
                  <c:v>収支差額</c:v>
                </c:pt>
              </c:strCache>
            </c:strRef>
          </c:tx>
          <c:spPr>
            <a:solidFill>
              <a:srgbClr val="92D050"/>
            </a:solidFill>
          </c:spPr>
          <c:invertIfNegative val="0"/>
          <c:dLbls>
            <c:dLbl>
              <c:idx val="0"/>
              <c:layout>
                <c:manualLayout>
                  <c:x val="0.16358466565654109"/>
                  <c:y val="-8.65621801739589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05-4CD2-96D7-E5B0EBE63807}"/>
                </c:ext>
              </c:extLst>
            </c:dLbl>
            <c:spPr>
              <a:noFill/>
              <a:ln>
                <a:noFill/>
              </a:ln>
              <a:effectLst/>
            </c:spPr>
            <c:txPr>
              <a:bodyPr wrap="square" lIns="38100" tIns="19050" rIns="38100" bIns="19050" anchor="ctr">
                <a:spAutoFit/>
              </a:bodyPr>
              <a:lstStyle/>
              <a:p>
                <a:pPr>
                  <a:defRPr sz="1400">
                    <a:solidFill>
                      <a:srgbClr val="0070C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'3-2希望②'!$G$93</c:f>
              <c:numCache>
                <c:formatCode>#,##0_);[Red]\(#,##0\)</c:formatCode>
                <c:ptCount val="1"/>
                <c:pt idx="0">
                  <c:v>-599.07572855700005</c:v>
                </c:pt>
              </c:numCache>
            </c:numRef>
          </c:val>
          <c:extLst>
            <c:ext xmlns:c16="http://schemas.microsoft.com/office/drawing/2014/chart" uri="{C3380CC4-5D6E-409C-BE32-E72D297353CC}">
              <c16:uniqueId val="{00000001-0505-4CD2-96D7-E5B0EBE63807}"/>
            </c:ext>
          </c:extLst>
        </c:ser>
        <c:dLbls>
          <c:dLblPos val="ctr"/>
          <c:showLegendKey val="0"/>
          <c:showVal val="1"/>
          <c:showCatName val="0"/>
          <c:showSerName val="0"/>
          <c:showPercent val="0"/>
          <c:showBubbleSize val="0"/>
        </c:dLbls>
        <c:gapWidth val="50"/>
        <c:overlap val="100"/>
        <c:axId val="97887360"/>
        <c:axId val="97910784"/>
      </c:barChart>
      <c:catAx>
        <c:axId val="97887360"/>
        <c:scaling>
          <c:orientation val="minMax"/>
        </c:scaling>
        <c:delete val="1"/>
        <c:axPos val="l"/>
        <c:numFmt formatCode="General" sourceLinked="1"/>
        <c:majorTickMark val="none"/>
        <c:minorTickMark val="none"/>
        <c:tickLblPos val="nextTo"/>
        <c:crossAx val="97910784"/>
        <c:crosses val="autoZero"/>
        <c:auto val="1"/>
        <c:lblAlgn val="ctr"/>
        <c:lblOffset val="100"/>
        <c:noMultiLvlLbl val="0"/>
      </c:catAx>
      <c:valAx>
        <c:axId val="97910784"/>
        <c:scaling>
          <c:orientation val="minMax"/>
          <c:max val="10000"/>
          <c:min val="-10000"/>
        </c:scaling>
        <c:delete val="0"/>
        <c:axPos val="b"/>
        <c:majorGridlines>
          <c:spPr>
            <a:ln w="9525" cap="flat" cmpd="sng" algn="ctr">
              <a:solidFill>
                <a:schemeClr val="bg1">
                  <a:lumMod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ja-JP" altLang="en-US" sz="1400">
                    <a:solidFill>
                      <a:schemeClr val="tx1"/>
                    </a:solidFill>
                  </a:rPr>
                  <a:t>（千円）</a:t>
                </a:r>
              </a:p>
            </c:rich>
          </c:tx>
          <c:layout>
            <c:manualLayout>
              <c:xMode val="edge"/>
              <c:yMode val="edge"/>
              <c:x val="0.80730380730380735"/>
              <c:y val="0.74359295157389393"/>
            </c:manualLayout>
          </c:layout>
          <c:overlay val="0"/>
          <c:spPr>
            <a:noFill/>
            <a:ln>
              <a:noFill/>
            </a:ln>
            <a:effectLst/>
          </c:sp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97887360"/>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'3-2希望②'!$F$81</c:f>
              <c:strCache>
                <c:ptCount val="1"/>
                <c:pt idx="0">
                  <c:v>①調査費</c:v>
                </c:pt>
              </c:strCache>
            </c:strRef>
          </c:tx>
          <c:spPr>
            <a:solidFill>
              <a:schemeClr val="bg1">
                <a:lumMod val="50000"/>
              </a:schemeClr>
            </a:solidFill>
            <a:ln>
              <a:noFill/>
            </a:ln>
            <a:effectLst/>
          </c:spPr>
          <c:invertIfNegative val="0"/>
          <c:dLbls>
            <c:delete val="1"/>
          </c:dLbls>
          <c:val>
            <c:numRef>
              <c:f>'3-2希望②'!$G$81</c:f>
              <c:numCache>
                <c:formatCode>#,##0</c:formatCode>
                <c:ptCount val="1"/>
                <c:pt idx="0">
                  <c:v>599.07572855700005</c:v>
                </c:pt>
              </c:numCache>
            </c:numRef>
          </c:val>
          <c:extLst>
            <c:ext xmlns:c16="http://schemas.microsoft.com/office/drawing/2014/chart" uri="{C3380CC4-5D6E-409C-BE32-E72D297353CC}">
              <c16:uniqueId val="{00000002-7088-486C-9746-86C98B49C071}"/>
            </c:ext>
          </c:extLst>
        </c:ser>
        <c:ser>
          <c:idx val="1"/>
          <c:order val="1"/>
          <c:tx>
            <c:strRef>
              <c:f>'3-2希望②'!$F$82</c:f>
              <c:strCache>
                <c:ptCount val="1"/>
                <c:pt idx="0">
                  <c:v>②解体費</c:v>
                </c:pt>
              </c:strCache>
            </c:strRef>
          </c:tx>
          <c:spPr>
            <a:solidFill>
              <a:srgbClr val="FF0000"/>
            </a:solidFill>
            <a:ln>
              <a:noFill/>
            </a:ln>
            <a:effectLst/>
          </c:spPr>
          <c:invertIfNegative val="0"/>
          <c:dLbls>
            <c:delete val="1"/>
          </c:dLbls>
          <c:val>
            <c:numRef>
              <c:f>'3-2希望②'!$G$82</c:f>
              <c:numCache>
                <c:formatCode>#,##0</c:formatCode>
                <c:ptCount val="1"/>
                <c:pt idx="0">
                  <c:v>0</c:v>
                </c:pt>
              </c:numCache>
            </c:numRef>
          </c:val>
          <c:extLst>
            <c:ext xmlns:c16="http://schemas.microsoft.com/office/drawing/2014/chart" uri="{C3380CC4-5D6E-409C-BE32-E72D297353CC}">
              <c16:uniqueId val="{00000004-7088-486C-9746-86C98B49C071}"/>
            </c:ext>
          </c:extLst>
        </c:ser>
        <c:ser>
          <c:idx val="2"/>
          <c:order val="2"/>
          <c:tx>
            <c:strRef>
              <c:f>'3-2希望②'!$F$83</c:f>
              <c:strCache>
                <c:ptCount val="1"/>
                <c:pt idx="0">
                  <c:v>③片付け費</c:v>
                </c:pt>
              </c:strCache>
            </c:strRef>
          </c:tx>
          <c:spPr>
            <a:solidFill>
              <a:srgbClr val="FF9933"/>
            </a:solidFill>
            <a:ln>
              <a:noFill/>
            </a:ln>
            <a:effectLst/>
          </c:spPr>
          <c:invertIfNegative val="0"/>
          <c:dLbls>
            <c:delete val="1"/>
          </c:dLbls>
          <c:val>
            <c:numRef>
              <c:f>'3-2希望②'!$G$83</c:f>
              <c:numCache>
                <c:formatCode>#,##0</c:formatCode>
                <c:ptCount val="1"/>
                <c:pt idx="0">
                  <c:v>0</c:v>
                </c:pt>
              </c:numCache>
            </c:numRef>
          </c:val>
          <c:extLst>
            <c:ext xmlns:c16="http://schemas.microsoft.com/office/drawing/2014/chart" uri="{C3380CC4-5D6E-409C-BE32-E72D297353CC}">
              <c16:uniqueId val="{00000006-7088-486C-9746-86C98B49C071}"/>
            </c:ext>
          </c:extLst>
        </c:ser>
        <c:ser>
          <c:idx val="3"/>
          <c:order val="3"/>
          <c:tx>
            <c:strRef>
              <c:f>'3-2希望②'!$F$84</c:f>
              <c:strCache>
                <c:ptCount val="1"/>
                <c:pt idx="0">
                  <c:v>④改修費</c:v>
                </c:pt>
              </c:strCache>
            </c:strRef>
          </c:tx>
          <c:spPr>
            <a:solidFill>
              <a:srgbClr val="FF7C80"/>
            </a:solidFill>
            <a:ln>
              <a:noFill/>
            </a:ln>
            <a:effectLst/>
          </c:spPr>
          <c:invertIfNegative val="0"/>
          <c:dLbls>
            <c:delete val="1"/>
          </c:dLbls>
          <c:val>
            <c:numRef>
              <c:f>'3-2希望②'!$G$84</c:f>
              <c:numCache>
                <c:formatCode>#,##0</c:formatCode>
                <c:ptCount val="1"/>
                <c:pt idx="0">
                  <c:v>0</c:v>
                </c:pt>
              </c:numCache>
            </c:numRef>
          </c:val>
          <c:extLst>
            <c:ext xmlns:c16="http://schemas.microsoft.com/office/drawing/2014/chart" uri="{C3380CC4-5D6E-409C-BE32-E72D297353CC}">
              <c16:uniqueId val="{00000008-7088-486C-9746-86C98B49C071}"/>
            </c:ext>
          </c:extLst>
        </c:ser>
        <c:ser>
          <c:idx val="4"/>
          <c:order val="4"/>
          <c:tx>
            <c:strRef>
              <c:f>'3-2希望②'!$F$85</c:f>
              <c:strCache>
                <c:ptCount val="1"/>
                <c:pt idx="0">
                  <c:v>⑤維持管理費</c:v>
                </c:pt>
              </c:strCache>
            </c:strRef>
          </c:tx>
          <c:spPr>
            <a:solidFill>
              <a:srgbClr val="FF99CC"/>
            </a:solidFill>
            <a:ln>
              <a:noFill/>
            </a:ln>
            <a:effectLst/>
          </c:spPr>
          <c:invertIfNegative val="0"/>
          <c:dLbls>
            <c:delete val="1"/>
          </c:dLbls>
          <c:val>
            <c:numRef>
              <c:f>'3-2希望②'!$G$85</c:f>
              <c:numCache>
                <c:formatCode>#,##0</c:formatCode>
                <c:ptCount val="1"/>
                <c:pt idx="0">
                  <c:v>0</c:v>
                </c:pt>
              </c:numCache>
            </c:numRef>
          </c:val>
          <c:extLst>
            <c:ext xmlns:c16="http://schemas.microsoft.com/office/drawing/2014/chart" uri="{C3380CC4-5D6E-409C-BE32-E72D297353CC}">
              <c16:uniqueId val="{0000000A-7088-486C-9746-86C98B49C071}"/>
            </c:ext>
          </c:extLst>
        </c:ser>
        <c:ser>
          <c:idx val="5"/>
          <c:order val="5"/>
          <c:tx>
            <c:strRef>
              <c:f>'3-2希望②'!$F$86</c:f>
              <c:strCache>
                <c:ptCount val="1"/>
                <c:pt idx="0">
                  <c:v>⑥税金</c:v>
                </c:pt>
              </c:strCache>
            </c:strRef>
          </c:tx>
          <c:spPr>
            <a:solidFill>
              <a:srgbClr val="FFCCFF"/>
            </a:solidFill>
            <a:ln>
              <a:noFill/>
            </a:ln>
            <a:effectLst/>
          </c:spPr>
          <c:invertIfNegative val="0"/>
          <c:dLbls>
            <c:delete val="1"/>
          </c:dLbls>
          <c:val>
            <c:numRef>
              <c:f>'3-2希望②'!$G$86</c:f>
              <c:numCache>
                <c:formatCode>#,##0</c:formatCode>
                <c:ptCount val="1"/>
                <c:pt idx="0">
                  <c:v>0</c:v>
                </c:pt>
              </c:numCache>
            </c:numRef>
          </c:val>
          <c:extLst>
            <c:ext xmlns:c16="http://schemas.microsoft.com/office/drawing/2014/chart" uri="{C3380CC4-5D6E-409C-BE32-E72D297353CC}">
              <c16:uniqueId val="{0000000C-7088-486C-9746-86C98B49C071}"/>
            </c:ext>
          </c:extLst>
        </c:ser>
        <c:dLbls>
          <c:dLblPos val="ctr"/>
          <c:showLegendKey val="0"/>
          <c:showVal val="1"/>
          <c:showCatName val="0"/>
          <c:showSerName val="0"/>
          <c:showPercent val="0"/>
          <c:showBubbleSize val="0"/>
        </c:dLbls>
        <c:gapWidth val="50"/>
        <c:overlap val="100"/>
        <c:axId val="97961856"/>
        <c:axId val="97963392"/>
      </c:barChart>
      <c:catAx>
        <c:axId val="97961856"/>
        <c:scaling>
          <c:orientation val="minMax"/>
        </c:scaling>
        <c:delete val="1"/>
        <c:axPos val="r"/>
        <c:numFmt formatCode="General" sourceLinked="1"/>
        <c:majorTickMark val="none"/>
        <c:minorTickMark val="none"/>
        <c:tickLblPos val="nextTo"/>
        <c:crossAx val="97963392"/>
        <c:crosses val="autoZero"/>
        <c:auto val="1"/>
        <c:lblAlgn val="ctr"/>
        <c:lblOffset val="100"/>
        <c:noMultiLvlLbl val="0"/>
      </c:catAx>
      <c:valAx>
        <c:axId val="97963392"/>
        <c:scaling>
          <c:orientation val="maxMin"/>
          <c:max val="20000"/>
        </c:scaling>
        <c:delete val="0"/>
        <c:axPos val="b"/>
        <c:majorGridlines>
          <c:spPr>
            <a:ln w="9525" cap="flat" cmpd="sng" algn="ctr">
              <a:solidFill>
                <a:schemeClr val="bg1">
                  <a:lumMod val="85000"/>
                </a:schemeClr>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97961856"/>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spPr>
            <a:solidFill>
              <a:srgbClr val="0066FF"/>
            </a:solidFill>
          </c:spPr>
          <c:invertIfNegative val="0"/>
          <c:dLbls>
            <c:delete val="1"/>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'3-2希望②'!$F$89:$G$89</c15:sqref>
                  </c15:fullRef>
                </c:ext>
              </c:extLst>
              <c:f>'3-2希望②'!$G$89</c:f>
              <c:numCache>
                <c:formatCode>#,##0</c:formatCode>
                <c:ptCount val="1"/>
                <c:pt idx="0">
                  <c:v>0</c:v>
                </c:pt>
              </c:numCache>
            </c:numRef>
          </c:val>
          <c:extLst>
            <c:ext xmlns:c16="http://schemas.microsoft.com/office/drawing/2014/chart" uri="{C3380CC4-5D6E-409C-BE32-E72D297353CC}">
              <c16:uniqueId val="{00000000-DC31-4A80-B0CE-0EB67134F9E7}"/>
            </c:ext>
          </c:extLst>
        </c:ser>
        <c:ser>
          <c:idx val="1"/>
          <c:order val="1"/>
          <c:spPr>
            <a:solidFill>
              <a:srgbClr val="00B0F0"/>
            </a:solidFill>
          </c:spPr>
          <c:invertIfNegative val="0"/>
          <c:dLbls>
            <c:delete val="1"/>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'3-2希望②'!$F$90:$G$90</c15:sqref>
                  </c15:fullRef>
                </c:ext>
              </c:extLst>
              <c:f>'3-2希望②'!$G$90</c:f>
              <c:numCache>
                <c:formatCode>#,##0</c:formatCode>
                <c:ptCount val="1"/>
                <c:pt idx="0">
                  <c:v>0</c:v>
                </c:pt>
              </c:numCache>
            </c:numRef>
          </c:val>
          <c:extLst>
            <c:ext xmlns:c16="http://schemas.microsoft.com/office/drawing/2014/chart" uri="{C3380CC4-5D6E-409C-BE32-E72D297353CC}">
              <c16:uniqueId val="{00000001-DC31-4A80-B0CE-0EB67134F9E7}"/>
            </c:ext>
          </c:extLst>
        </c:ser>
        <c:dLbls>
          <c:dLblPos val="ctr"/>
          <c:showLegendKey val="0"/>
          <c:showVal val="1"/>
          <c:showCatName val="0"/>
          <c:showSerName val="0"/>
          <c:showPercent val="0"/>
          <c:showBubbleSize val="0"/>
        </c:dLbls>
        <c:gapWidth val="50"/>
        <c:overlap val="100"/>
        <c:axId val="98083584"/>
        <c:axId val="98085120"/>
      </c:barChart>
      <c:lineChart>
        <c:grouping val="standard"/>
        <c:varyColors val="0"/>
        <c:ser>
          <c:idx val="2"/>
          <c:order val="2"/>
          <c:dPt>
            <c:idx val="0"/>
            <c:marker>
              <c:symbol val="none"/>
            </c:marker>
            <c:bubble3D val="0"/>
            <c:extLst>
              <c:ext xmlns:c16="http://schemas.microsoft.com/office/drawing/2014/chart" uri="{C3380CC4-5D6E-409C-BE32-E72D297353CC}">
                <c16:uniqueId val="{00000002-DC31-4A80-B0CE-0EB67134F9E7}"/>
              </c:ext>
            </c:extLst>
          </c:dPt>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'3-2希望②'!$F$91:$G$91</c15:sqref>
                  </c15:fullRef>
                </c:ext>
              </c:extLst>
              <c:f>'3-2希望②'!$G$91</c:f>
              <c:numCache>
                <c:formatCode>#,##0</c:formatCode>
                <c:ptCount val="1"/>
                <c:pt idx="0">
                  <c:v>0</c:v>
                </c:pt>
              </c:numCache>
            </c:numRef>
          </c:val>
          <c:smooth val="0"/>
          <c:extLst>
            <c:ext xmlns:c16="http://schemas.microsoft.com/office/drawing/2014/chart" uri="{C3380CC4-5D6E-409C-BE32-E72D297353CC}">
              <c16:uniqueId val="{00000003-DC31-4A80-B0CE-0EB67134F9E7}"/>
            </c:ext>
          </c:extLst>
        </c:ser>
        <c:dLbls>
          <c:showLegendKey val="0"/>
          <c:showVal val="0"/>
          <c:showCatName val="0"/>
          <c:showSerName val="0"/>
          <c:showPercent val="0"/>
          <c:showBubbleSize val="0"/>
        </c:dLbls>
        <c:marker val="1"/>
        <c:smooth val="0"/>
        <c:axId val="98092928"/>
        <c:axId val="98091392"/>
      </c:lineChart>
      <c:catAx>
        <c:axId val="98083584"/>
        <c:scaling>
          <c:orientation val="minMax"/>
        </c:scaling>
        <c:delete val="1"/>
        <c:axPos val="l"/>
        <c:numFmt formatCode="General" sourceLinked="1"/>
        <c:majorTickMark val="none"/>
        <c:minorTickMark val="none"/>
        <c:tickLblPos val="nextTo"/>
        <c:crossAx val="98085120"/>
        <c:crosses val="autoZero"/>
        <c:auto val="1"/>
        <c:lblAlgn val="ctr"/>
        <c:lblOffset val="100"/>
        <c:noMultiLvlLbl val="0"/>
      </c:catAx>
      <c:valAx>
        <c:axId val="98085120"/>
        <c:scaling>
          <c:orientation val="minMax"/>
          <c:max val="20000"/>
        </c:scaling>
        <c:delete val="0"/>
        <c:axPos val="b"/>
        <c:majorGridlines>
          <c:spPr>
            <a:ln w="9525" cap="flat" cmpd="sng" algn="ctr">
              <a:solidFill>
                <a:schemeClr val="bg1">
                  <a:lumMod val="85000"/>
                </a:schemeClr>
              </a:solidFill>
              <a:round/>
            </a:ln>
            <a:effectLst/>
          </c:spPr>
        </c:majorGridlines>
        <c:title>
          <c:tx>
            <c:rich>
              <a:bodyPr/>
              <a:lstStyle/>
              <a:p>
                <a:pPr>
                  <a:defRPr/>
                </a:pPr>
                <a:r>
                  <a:rPr lang="ja-JP" altLang="en-US" sz="1400" b="0"/>
                  <a:t>（千円）</a:t>
                </a:r>
              </a:p>
            </c:rich>
          </c:tx>
          <c:layout>
            <c:manualLayout>
              <c:xMode val="edge"/>
              <c:yMode val="edge"/>
              <c:x val="0.79485178688873392"/>
              <c:y val="0.70007623990620471"/>
            </c:manualLayout>
          </c:layout>
          <c:overlay val="0"/>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98083584"/>
        <c:crosses val="autoZero"/>
        <c:crossBetween val="between"/>
      </c:valAx>
      <c:valAx>
        <c:axId val="98091392"/>
        <c:scaling>
          <c:orientation val="minMax"/>
        </c:scaling>
        <c:delete val="1"/>
        <c:axPos val="r"/>
        <c:numFmt formatCode="General" sourceLinked="1"/>
        <c:majorTickMark val="out"/>
        <c:minorTickMark val="none"/>
        <c:tickLblPos val="nextTo"/>
        <c:crossAx val="98092928"/>
        <c:crosses val="max"/>
        <c:crossBetween val="between"/>
      </c:valAx>
      <c:catAx>
        <c:axId val="98092928"/>
        <c:scaling>
          <c:orientation val="minMax"/>
        </c:scaling>
        <c:delete val="1"/>
        <c:axPos val="b"/>
        <c:numFmt formatCode="General" sourceLinked="0"/>
        <c:majorTickMark val="out"/>
        <c:minorTickMark val="none"/>
        <c:tickLblPos val="nextTo"/>
        <c:crossAx val="98091392"/>
        <c:crosses val="autoZero"/>
        <c:auto val="1"/>
        <c:lblAlgn val="ctr"/>
        <c:lblOffset val="100"/>
        <c:noMultiLvlLbl val="0"/>
      </c:cat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'3-0現状'!$F$67</c:f>
              <c:strCache>
                <c:ptCount val="1"/>
                <c:pt idx="0">
                  <c:v>①調査費</c:v>
                </c:pt>
              </c:strCache>
            </c:strRef>
          </c:tx>
          <c:spPr>
            <a:solidFill>
              <a:schemeClr val="accent1"/>
            </a:solidFill>
            <a:ln>
              <a:noFill/>
            </a:ln>
            <a:effectLst/>
          </c:spPr>
          <c:invertIfNegative val="0"/>
          <c:val>
            <c:numRef>
              <c:f>'3-0現状'!$G$67</c:f>
            </c:numRef>
          </c:val>
          <c:extLst>
            <c:ext xmlns:c16="http://schemas.microsoft.com/office/drawing/2014/chart" uri="{C3380CC4-5D6E-409C-BE32-E72D297353CC}">
              <c16:uniqueId val="{00000000-1BEB-48D1-A5ED-759CA81BF22A}"/>
            </c:ext>
          </c:extLst>
        </c:ser>
        <c:ser>
          <c:idx val="1"/>
          <c:order val="1"/>
          <c:tx>
            <c:strRef>
              <c:f>'3-0現状'!$F$68</c:f>
              <c:strCache>
                <c:ptCount val="1"/>
                <c:pt idx="0">
                  <c:v>②解体費</c:v>
                </c:pt>
              </c:strCache>
            </c:strRef>
          </c:tx>
          <c:spPr>
            <a:solidFill>
              <a:schemeClr val="accent2"/>
            </a:solidFill>
            <a:ln>
              <a:noFill/>
            </a:ln>
            <a:effectLst/>
          </c:spPr>
          <c:invertIfNegative val="0"/>
          <c:val>
            <c:numRef>
              <c:f>'3-0現状'!$G$68</c:f>
            </c:numRef>
          </c:val>
          <c:extLst>
            <c:ext xmlns:c16="http://schemas.microsoft.com/office/drawing/2014/chart" uri="{C3380CC4-5D6E-409C-BE32-E72D297353CC}">
              <c16:uniqueId val="{00000001-1BEB-48D1-A5ED-759CA81BF22A}"/>
            </c:ext>
          </c:extLst>
        </c:ser>
        <c:ser>
          <c:idx val="2"/>
          <c:order val="2"/>
          <c:tx>
            <c:strRef>
              <c:f>'3-0現状'!$F$69</c:f>
              <c:strCache>
                <c:ptCount val="1"/>
                <c:pt idx="0">
                  <c:v>③片付け費</c:v>
                </c:pt>
              </c:strCache>
            </c:strRef>
          </c:tx>
          <c:spPr>
            <a:solidFill>
              <a:schemeClr val="accent3"/>
            </a:solidFill>
            <a:ln>
              <a:noFill/>
            </a:ln>
            <a:effectLst/>
          </c:spPr>
          <c:invertIfNegative val="0"/>
          <c:val>
            <c:numRef>
              <c:f>'3-0現状'!$G$69</c:f>
            </c:numRef>
          </c:val>
          <c:extLst>
            <c:ext xmlns:c16="http://schemas.microsoft.com/office/drawing/2014/chart" uri="{C3380CC4-5D6E-409C-BE32-E72D297353CC}">
              <c16:uniqueId val="{00000002-1BEB-48D1-A5ED-759CA81BF22A}"/>
            </c:ext>
          </c:extLst>
        </c:ser>
        <c:ser>
          <c:idx val="3"/>
          <c:order val="3"/>
          <c:tx>
            <c:strRef>
              <c:f>'3-0現状'!$F$70</c:f>
              <c:strCache>
                <c:ptCount val="1"/>
                <c:pt idx="0">
                  <c:v>④改修費</c:v>
                </c:pt>
              </c:strCache>
            </c:strRef>
          </c:tx>
          <c:spPr>
            <a:solidFill>
              <a:schemeClr val="accent4"/>
            </a:solidFill>
            <a:ln>
              <a:noFill/>
            </a:ln>
            <a:effectLst/>
          </c:spPr>
          <c:invertIfNegative val="0"/>
          <c:val>
            <c:numRef>
              <c:f>'3-0現状'!$G$70</c:f>
            </c:numRef>
          </c:val>
          <c:extLst>
            <c:ext xmlns:c16="http://schemas.microsoft.com/office/drawing/2014/chart" uri="{C3380CC4-5D6E-409C-BE32-E72D297353CC}">
              <c16:uniqueId val="{00000003-1BEB-48D1-A5ED-759CA81BF22A}"/>
            </c:ext>
          </c:extLst>
        </c:ser>
        <c:ser>
          <c:idx val="4"/>
          <c:order val="4"/>
          <c:tx>
            <c:strRef>
              <c:f>'3-0現状'!$F$71</c:f>
              <c:strCache>
                <c:ptCount val="1"/>
                <c:pt idx="0">
                  <c:v>⑤維持管理費</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'3-0現状'!$G$71</c:f>
            </c:numRef>
          </c:val>
          <c:extLst>
            <c:ext xmlns:c16="http://schemas.microsoft.com/office/drawing/2014/chart" uri="{C3380CC4-5D6E-409C-BE32-E72D297353CC}">
              <c16:uniqueId val="{00000004-1BEB-48D1-A5ED-759CA81BF22A}"/>
            </c:ext>
          </c:extLst>
        </c:ser>
        <c:ser>
          <c:idx val="5"/>
          <c:order val="5"/>
          <c:tx>
            <c:strRef>
              <c:f>'3-0現状'!$F$72</c:f>
              <c:strCache>
                <c:ptCount val="1"/>
                <c:pt idx="0">
                  <c:v>⑥税金</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'3-0現状'!$G$72</c:f>
            </c:numRef>
          </c:val>
          <c:extLst>
            <c:ext xmlns:c16="http://schemas.microsoft.com/office/drawing/2014/chart" uri="{C3380CC4-5D6E-409C-BE32-E72D297353CC}">
              <c16:uniqueId val="{00000005-1BEB-48D1-A5ED-759CA81BF22A}"/>
            </c:ext>
          </c:extLst>
        </c:ser>
        <c:ser>
          <c:idx val="6"/>
          <c:order val="6"/>
          <c:tx>
            <c:strRef>
              <c:f>'3-0現状'!$F$73</c:f>
              <c:strCache>
                <c:ptCount val="1"/>
                <c:pt idx="0">
                  <c:v>⑦売買価格</c:v>
                </c:pt>
              </c:strCache>
            </c:strRef>
          </c:tx>
          <c:spPr>
            <a:solidFill>
              <a:schemeClr val="accent1">
                <a:lumMod val="60000"/>
              </a:schemeClr>
            </a:solidFill>
            <a:ln>
              <a:noFill/>
            </a:ln>
            <a:effectLst/>
          </c:spPr>
          <c:invertIfNegative val="0"/>
          <c:val>
            <c:numRef>
              <c:f>'3-0現状'!$G$73</c:f>
            </c:numRef>
          </c:val>
          <c:extLst>
            <c:ext xmlns:c16="http://schemas.microsoft.com/office/drawing/2014/chart" uri="{C3380CC4-5D6E-409C-BE32-E72D297353CC}">
              <c16:uniqueId val="{00000006-1BEB-48D1-A5ED-759CA81BF22A}"/>
            </c:ext>
          </c:extLst>
        </c:ser>
        <c:ser>
          <c:idx val="7"/>
          <c:order val="7"/>
          <c:tx>
            <c:strRef>
              <c:f>'3-0現状'!$F$74</c:f>
              <c:strCache>
                <c:ptCount val="1"/>
                <c:pt idx="0">
                  <c:v>⑧賃貸料等</c:v>
                </c:pt>
              </c:strCache>
            </c:strRef>
          </c:tx>
          <c:spPr>
            <a:solidFill>
              <a:schemeClr val="accent2">
                <a:lumMod val="60000"/>
              </a:schemeClr>
            </a:solidFill>
            <a:ln>
              <a:noFill/>
            </a:ln>
            <a:effectLst/>
          </c:spPr>
          <c:invertIfNegative val="0"/>
          <c:val>
            <c:numRef>
              <c:f>'3-0現状'!$G$74</c:f>
            </c:numRef>
          </c:val>
          <c:extLst>
            <c:ext xmlns:c16="http://schemas.microsoft.com/office/drawing/2014/chart" uri="{C3380CC4-5D6E-409C-BE32-E72D297353CC}">
              <c16:uniqueId val="{00000007-1BEB-48D1-A5ED-759CA81BF22A}"/>
            </c:ext>
          </c:extLst>
        </c:ser>
        <c:ser>
          <c:idx val="8"/>
          <c:order val="8"/>
          <c:tx>
            <c:strRef>
              <c:f>'3-0現状'!$F$75</c:f>
              <c:strCache>
                <c:ptCount val="1"/>
              </c:strCache>
            </c:strRef>
          </c:tx>
          <c:spPr>
            <a:solidFill>
              <a:schemeClr val="accent3">
                <a:lumMod val="60000"/>
              </a:schemeClr>
            </a:solidFill>
            <a:ln>
              <a:noFill/>
            </a:ln>
            <a:effectLst/>
          </c:spPr>
          <c:invertIfNegative val="0"/>
          <c:val>
            <c:numRef>
              <c:f>'3-0現状'!$G$75</c:f>
            </c:numRef>
          </c:val>
          <c:extLst>
            <c:ext xmlns:c16="http://schemas.microsoft.com/office/drawing/2014/chart" uri="{C3380CC4-5D6E-409C-BE32-E72D297353CC}">
              <c16:uniqueId val="{00000008-1BEB-48D1-A5ED-759CA81BF22A}"/>
            </c:ext>
          </c:extLst>
        </c:ser>
        <c:dLbls>
          <c:showLegendKey val="0"/>
          <c:showVal val="0"/>
          <c:showCatName val="0"/>
          <c:showSerName val="0"/>
          <c:showPercent val="0"/>
          <c:showBubbleSize val="0"/>
        </c:dLbls>
        <c:gapWidth val="50"/>
        <c:overlap val="100"/>
        <c:axId val="98150272"/>
        <c:axId val="98151808"/>
      </c:barChart>
      <c:catAx>
        <c:axId val="98150272"/>
        <c:scaling>
          <c:orientation val="minMax"/>
        </c:scaling>
        <c:delete val="1"/>
        <c:axPos val="l"/>
        <c:numFmt formatCode="General" sourceLinked="1"/>
        <c:majorTickMark val="none"/>
        <c:minorTickMark val="none"/>
        <c:tickLblPos val="nextTo"/>
        <c:crossAx val="98151808"/>
        <c:crosses val="autoZero"/>
        <c:auto val="1"/>
        <c:lblAlgn val="ctr"/>
        <c:lblOffset val="100"/>
        <c:noMultiLvlLbl val="0"/>
      </c:catAx>
      <c:valAx>
        <c:axId val="98151808"/>
        <c:scaling>
          <c:orientation val="minMax"/>
        </c:scaling>
        <c:delete val="0"/>
        <c:axPos val="b"/>
        <c:majorGridlines>
          <c:spPr>
            <a:ln w="9525" cap="flat" cmpd="sng" algn="ctr">
              <a:solidFill>
                <a:schemeClr val="bg1">
                  <a:lumMod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（千円）</a:t>
                </a:r>
              </a:p>
            </c:rich>
          </c:tx>
          <c:layout>
            <c:manualLayout>
              <c:xMode val="edge"/>
              <c:yMode val="edge"/>
              <c:x val="0.93007193702977009"/>
              <c:y val="0.614262909619213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98150272"/>
        <c:crosses val="autoZero"/>
        <c:crossBetween val="between"/>
      </c:valAx>
      <c:spPr>
        <a:noFill/>
        <a:ln>
          <a:noFill/>
        </a:ln>
        <a:effectLst/>
      </c:spPr>
    </c:plotArea>
    <c:legend>
      <c:legendPos val="b"/>
      <c:layout>
        <c:manualLayout>
          <c:xMode val="edge"/>
          <c:yMode val="edge"/>
          <c:x val="3.0711028747180274E-2"/>
          <c:y val="0.76424156547629729"/>
          <c:w val="0.83347080183671629"/>
          <c:h val="0.230839596075547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23534775274679"/>
          <c:y val="7.9095974824525267E-2"/>
          <c:w val="0.76148336296672592"/>
          <c:h val="0.55708211478970171"/>
        </c:manualLayout>
      </c:layout>
      <c:barChart>
        <c:barDir val="bar"/>
        <c:grouping val="clustered"/>
        <c:varyColors val="0"/>
        <c:ser>
          <c:idx val="0"/>
          <c:order val="0"/>
          <c:tx>
            <c:strRef>
              <c:f>'3-0現状'!$F$76</c:f>
              <c:strCache>
                <c:ptCount val="1"/>
                <c:pt idx="0">
                  <c:v>収支差額</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'3-0現状'!$G$76</c:f>
            </c:numRef>
          </c:val>
          <c:extLst>
            <c:ext xmlns:c15="http://schemas.microsoft.com/office/drawing/2012/chart" uri="{02D57815-91ED-43cb-92C2-25804820EDAC}">
              <c15:filteredCategoryTitle>
                <c15:cat>
                  <c:multiLvlStrRef>
                    <c:extLst>
                      <c:ext uri="{02D57815-91ED-43cb-92C2-25804820EDAC}">
                        <c15:formulaRef>
                          <c15:sqref>'3-0現状'!$F$76</c15:sqref>
                        </c15:formulaRef>
                      </c:ext>
                    </c:extLst>
                  </c:multiLvlStrRef>
                </c15:cat>
              </c15:filteredCategoryTitle>
            </c:ext>
            <c:ext xmlns:c16="http://schemas.microsoft.com/office/drawing/2014/chart" uri="{C3380CC4-5D6E-409C-BE32-E72D297353CC}">
              <c16:uniqueId val="{00000000-51B5-4617-AE47-D092196CF577}"/>
            </c:ext>
          </c:extLst>
        </c:ser>
        <c:dLbls>
          <c:showLegendKey val="0"/>
          <c:showVal val="0"/>
          <c:showCatName val="0"/>
          <c:showSerName val="0"/>
          <c:showPercent val="0"/>
          <c:showBubbleSize val="0"/>
        </c:dLbls>
        <c:gapWidth val="100"/>
        <c:axId val="97145600"/>
        <c:axId val="97147136"/>
      </c:barChart>
      <c:catAx>
        <c:axId val="97145600"/>
        <c:scaling>
          <c:orientation val="minMax"/>
        </c:scaling>
        <c:delete val="1"/>
        <c:axPos val="l"/>
        <c:numFmt formatCode="General" sourceLinked="1"/>
        <c:majorTickMark val="none"/>
        <c:minorTickMark val="none"/>
        <c:tickLblPos val="nextTo"/>
        <c:crossAx val="97147136"/>
        <c:crosses val="autoZero"/>
        <c:auto val="1"/>
        <c:lblAlgn val="ctr"/>
        <c:lblOffset val="100"/>
        <c:noMultiLvlLbl val="0"/>
      </c:catAx>
      <c:valAx>
        <c:axId val="971471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（千円）</a:t>
                </a:r>
              </a:p>
            </c:rich>
          </c:tx>
          <c:layout>
            <c:manualLayout>
              <c:xMode val="edge"/>
              <c:yMode val="edge"/>
              <c:x val="0.86328624554685007"/>
              <c:y val="0.819209200401085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97145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'3-0現状'!$F$81</c:f>
              <c:strCache>
                <c:ptCount val="1"/>
                <c:pt idx="0">
                  <c:v>①調査費</c:v>
                </c:pt>
              </c:strCache>
            </c:strRef>
          </c:tx>
          <c:spPr>
            <a:solidFill>
              <a:schemeClr val="bg1">
                <a:lumMod val="50000"/>
              </a:schemeClr>
            </a:solidFill>
            <a:ln>
              <a:noFill/>
            </a:ln>
            <a:effectLst/>
          </c:spPr>
          <c:invertIfNegative val="0"/>
          <c:dLbls>
            <c:delete val="1"/>
          </c:dLbls>
          <c:val>
            <c:numRef>
              <c:f>'3-0現状'!$G$81</c:f>
              <c:numCache>
                <c:formatCode>#,##0</c:formatCode>
                <c:ptCount val="1"/>
                <c:pt idx="0">
                  <c:v>0</c:v>
                </c:pt>
              </c:numCache>
            </c:numRef>
          </c:val>
          <c:extLst>
            <c:ext xmlns:c16="http://schemas.microsoft.com/office/drawing/2014/chart" uri="{C3380CC4-5D6E-409C-BE32-E72D297353CC}">
              <c16:uniqueId val="{00000025-42D1-4288-A137-BB9B3BAF6485}"/>
            </c:ext>
          </c:extLst>
        </c:ser>
        <c:ser>
          <c:idx val="1"/>
          <c:order val="1"/>
          <c:tx>
            <c:strRef>
              <c:f>'3-0現状'!$F$82</c:f>
              <c:strCache>
                <c:ptCount val="1"/>
                <c:pt idx="0">
                  <c:v>②解体費</c:v>
                </c:pt>
              </c:strCache>
            </c:strRef>
          </c:tx>
          <c:spPr>
            <a:solidFill>
              <a:srgbClr val="FF0000"/>
            </a:solidFill>
            <a:ln>
              <a:noFill/>
            </a:ln>
            <a:effectLst/>
          </c:spPr>
          <c:invertIfNegative val="0"/>
          <c:dLbls>
            <c:delete val="1"/>
          </c:dLbls>
          <c:val>
            <c:numRef>
              <c:f>'3-0現状'!$G$82</c:f>
              <c:numCache>
                <c:formatCode>#,##0</c:formatCode>
                <c:ptCount val="1"/>
                <c:pt idx="0">
                  <c:v>0</c:v>
                </c:pt>
              </c:numCache>
            </c:numRef>
          </c:val>
          <c:extLst>
            <c:ext xmlns:c16="http://schemas.microsoft.com/office/drawing/2014/chart" uri="{C3380CC4-5D6E-409C-BE32-E72D297353CC}">
              <c16:uniqueId val="{00000027-42D1-4288-A137-BB9B3BAF6485}"/>
            </c:ext>
          </c:extLst>
        </c:ser>
        <c:ser>
          <c:idx val="2"/>
          <c:order val="2"/>
          <c:tx>
            <c:strRef>
              <c:f>'3-0現状'!$F$83</c:f>
              <c:strCache>
                <c:ptCount val="1"/>
                <c:pt idx="0">
                  <c:v>③片付け費</c:v>
                </c:pt>
              </c:strCache>
            </c:strRef>
          </c:tx>
          <c:spPr>
            <a:solidFill>
              <a:srgbClr val="FF9933"/>
            </a:solidFill>
            <a:ln>
              <a:noFill/>
            </a:ln>
            <a:effectLst/>
          </c:spPr>
          <c:invertIfNegative val="0"/>
          <c:dLbls>
            <c:delete val="1"/>
          </c:dLbls>
          <c:val>
            <c:numRef>
              <c:f>'3-0現状'!$G$83</c:f>
              <c:numCache>
                <c:formatCode>#,##0</c:formatCode>
                <c:ptCount val="1"/>
                <c:pt idx="0">
                  <c:v>0</c:v>
                </c:pt>
              </c:numCache>
            </c:numRef>
          </c:val>
          <c:extLst>
            <c:ext xmlns:c16="http://schemas.microsoft.com/office/drawing/2014/chart" uri="{C3380CC4-5D6E-409C-BE32-E72D297353CC}">
              <c16:uniqueId val="{00000029-42D1-4288-A137-BB9B3BAF6485}"/>
            </c:ext>
          </c:extLst>
        </c:ser>
        <c:ser>
          <c:idx val="3"/>
          <c:order val="3"/>
          <c:tx>
            <c:strRef>
              <c:f>'3-0現状'!$F$84</c:f>
              <c:strCache>
                <c:ptCount val="1"/>
                <c:pt idx="0">
                  <c:v>④改修費</c:v>
                </c:pt>
              </c:strCache>
            </c:strRef>
          </c:tx>
          <c:spPr>
            <a:solidFill>
              <a:srgbClr val="FF7C80"/>
            </a:solidFill>
            <a:ln>
              <a:noFill/>
            </a:ln>
            <a:effectLst/>
          </c:spPr>
          <c:invertIfNegative val="0"/>
          <c:dLbls>
            <c:delete val="1"/>
          </c:dLbls>
          <c:val>
            <c:numRef>
              <c:f>'3-0現状'!$G$84</c:f>
              <c:numCache>
                <c:formatCode>#,##0</c:formatCode>
                <c:ptCount val="1"/>
                <c:pt idx="0">
                  <c:v>0</c:v>
                </c:pt>
              </c:numCache>
            </c:numRef>
          </c:val>
          <c:extLst>
            <c:ext xmlns:c16="http://schemas.microsoft.com/office/drawing/2014/chart" uri="{C3380CC4-5D6E-409C-BE32-E72D297353CC}">
              <c16:uniqueId val="{0000002B-42D1-4288-A137-BB9B3BAF6485}"/>
            </c:ext>
          </c:extLst>
        </c:ser>
        <c:ser>
          <c:idx val="4"/>
          <c:order val="4"/>
          <c:tx>
            <c:strRef>
              <c:f>'3-0現状'!$F$85</c:f>
              <c:strCache>
                <c:ptCount val="1"/>
                <c:pt idx="0">
                  <c:v>⑤維持管理費</c:v>
                </c:pt>
              </c:strCache>
            </c:strRef>
          </c:tx>
          <c:spPr>
            <a:solidFill>
              <a:srgbClr val="FF99CC"/>
            </a:solidFill>
            <a:ln>
              <a:noFill/>
            </a:ln>
            <a:effectLst/>
          </c:spPr>
          <c:invertIfNegative val="0"/>
          <c:dLbls>
            <c:delete val="1"/>
          </c:dLbls>
          <c:val>
            <c:numRef>
              <c:f>'3-0現状'!$G$85</c:f>
              <c:numCache>
                <c:formatCode>#,##0</c:formatCode>
                <c:ptCount val="1"/>
                <c:pt idx="0">
                  <c:v>0</c:v>
                </c:pt>
              </c:numCache>
            </c:numRef>
          </c:val>
          <c:extLst>
            <c:ext xmlns:c16="http://schemas.microsoft.com/office/drawing/2014/chart" uri="{C3380CC4-5D6E-409C-BE32-E72D297353CC}">
              <c16:uniqueId val="{0000002D-42D1-4288-A137-BB9B3BAF6485}"/>
            </c:ext>
          </c:extLst>
        </c:ser>
        <c:ser>
          <c:idx val="5"/>
          <c:order val="5"/>
          <c:tx>
            <c:strRef>
              <c:f>'3-0現状'!$F$86</c:f>
              <c:strCache>
                <c:ptCount val="1"/>
                <c:pt idx="0">
                  <c:v>⑥税金</c:v>
                </c:pt>
              </c:strCache>
            </c:strRef>
          </c:tx>
          <c:spPr>
            <a:solidFill>
              <a:srgbClr val="FFCCFF"/>
            </a:solidFill>
            <a:ln>
              <a:noFill/>
            </a:ln>
            <a:effectLst/>
          </c:spPr>
          <c:invertIfNegative val="0"/>
          <c:dLbls>
            <c:delete val="1"/>
          </c:dLbls>
          <c:val>
            <c:numRef>
              <c:f>'3-0現状'!$G$86</c:f>
              <c:numCache>
                <c:formatCode>#,##0</c:formatCode>
                <c:ptCount val="1"/>
                <c:pt idx="0">
                  <c:v>0</c:v>
                </c:pt>
              </c:numCache>
            </c:numRef>
          </c:val>
          <c:extLst>
            <c:ext xmlns:c16="http://schemas.microsoft.com/office/drawing/2014/chart" uri="{C3380CC4-5D6E-409C-BE32-E72D297353CC}">
              <c16:uniqueId val="{0000002F-42D1-4288-A137-BB9B3BAF6485}"/>
            </c:ext>
          </c:extLst>
        </c:ser>
        <c:dLbls>
          <c:dLblPos val="ctr"/>
          <c:showLegendKey val="0"/>
          <c:showVal val="1"/>
          <c:showCatName val="0"/>
          <c:showSerName val="0"/>
          <c:showPercent val="0"/>
          <c:showBubbleSize val="0"/>
        </c:dLbls>
        <c:gapWidth val="50"/>
        <c:overlap val="100"/>
        <c:axId val="97182464"/>
        <c:axId val="97184000"/>
      </c:barChart>
      <c:catAx>
        <c:axId val="97182464"/>
        <c:scaling>
          <c:orientation val="minMax"/>
        </c:scaling>
        <c:delete val="1"/>
        <c:axPos val="r"/>
        <c:numFmt formatCode="General" sourceLinked="1"/>
        <c:majorTickMark val="none"/>
        <c:minorTickMark val="none"/>
        <c:tickLblPos val="nextTo"/>
        <c:crossAx val="97184000"/>
        <c:crosses val="autoZero"/>
        <c:auto val="1"/>
        <c:lblAlgn val="ctr"/>
        <c:lblOffset val="100"/>
        <c:noMultiLvlLbl val="0"/>
      </c:catAx>
      <c:valAx>
        <c:axId val="97184000"/>
        <c:scaling>
          <c:orientation val="maxMin"/>
          <c:max val="20000"/>
        </c:scaling>
        <c:delete val="0"/>
        <c:axPos val="b"/>
        <c:majorGridlines>
          <c:spPr>
            <a:ln w="9525" cap="flat" cmpd="sng" algn="ctr">
              <a:solidFill>
                <a:schemeClr val="bg1">
                  <a:lumMod val="85000"/>
                </a:schemeClr>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97182464"/>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675232501223694E-2"/>
          <c:y val="0.10022779043280182"/>
          <c:w val="0.91791054638157044"/>
          <c:h val="0.35733108532276292"/>
        </c:manualLayout>
      </c:layout>
      <c:barChart>
        <c:barDir val="bar"/>
        <c:grouping val="stacked"/>
        <c:varyColors val="0"/>
        <c:ser>
          <c:idx val="0"/>
          <c:order val="0"/>
          <c:tx>
            <c:strRef>
              <c:f>'3-0現状'!$F$89</c:f>
              <c:strCache>
                <c:ptCount val="1"/>
                <c:pt idx="0">
                  <c:v>⑦売買価格</c:v>
                </c:pt>
              </c:strCache>
            </c:strRef>
          </c:tx>
          <c:spPr>
            <a:solidFill>
              <a:srgbClr val="0066FF"/>
            </a:solidFill>
          </c:spPr>
          <c:invertIfNegative val="0"/>
          <c:dLbls>
            <c:delete val="1"/>
          </c:dLbls>
          <c:val>
            <c:numRef>
              <c:f>'3-0現状'!$G$89</c:f>
              <c:numCache>
                <c:formatCode>#,##0</c:formatCode>
                <c:ptCount val="1"/>
                <c:pt idx="0">
                  <c:v>0</c:v>
                </c:pt>
              </c:numCache>
            </c:numRef>
          </c:val>
          <c:extLst>
            <c:ext xmlns:c16="http://schemas.microsoft.com/office/drawing/2014/chart" uri="{C3380CC4-5D6E-409C-BE32-E72D297353CC}">
              <c16:uniqueId val="{00000001-8991-44FE-8452-72175A7F9DF1}"/>
            </c:ext>
          </c:extLst>
        </c:ser>
        <c:ser>
          <c:idx val="1"/>
          <c:order val="1"/>
          <c:tx>
            <c:strRef>
              <c:f>'3-0現状'!$F$90</c:f>
              <c:strCache>
                <c:ptCount val="1"/>
                <c:pt idx="0">
                  <c:v>⑧賃貸料等</c:v>
                </c:pt>
              </c:strCache>
            </c:strRef>
          </c:tx>
          <c:spPr>
            <a:solidFill>
              <a:srgbClr val="00B0F0"/>
            </a:solidFill>
          </c:spPr>
          <c:invertIfNegative val="0"/>
          <c:dLbls>
            <c:delete val="1"/>
          </c:dLbls>
          <c:val>
            <c:numRef>
              <c:f>'3-0現状'!$G$90</c:f>
              <c:numCache>
                <c:formatCode>#,##0</c:formatCode>
                <c:ptCount val="1"/>
                <c:pt idx="0">
                  <c:v>0</c:v>
                </c:pt>
              </c:numCache>
            </c:numRef>
          </c:val>
          <c:extLst>
            <c:ext xmlns:c16="http://schemas.microsoft.com/office/drawing/2014/chart" uri="{C3380CC4-5D6E-409C-BE32-E72D297353CC}">
              <c16:uniqueId val="{00000003-8991-44FE-8452-72175A7F9DF1}"/>
            </c:ext>
          </c:extLst>
        </c:ser>
        <c:dLbls>
          <c:dLblPos val="ctr"/>
          <c:showLegendKey val="0"/>
          <c:showVal val="1"/>
          <c:showCatName val="0"/>
          <c:showSerName val="0"/>
          <c:showPercent val="0"/>
          <c:showBubbleSize val="0"/>
        </c:dLbls>
        <c:gapWidth val="50"/>
        <c:overlap val="100"/>
        <c:axId val="104942976"/>
        <c:axId val="104973440"/>
      </c:barChart>
      <c:catAx>
        <c:axId val="104942976"/>
        <c:scaling>
          <c:orientation val="minMax"/>
        </c:scaling>
        <c:delete val="1"/>
        <c:axPos val="l"/>
        <c:numFmt formatCode="General" sourceLinked="1"/>
        <c:majorTickMark val="none"/>
        <c:minorTickMark val="none"/>
        <c:tickLblPos val="nextTo"/>
        <c:crossAx val="104973440"/>
        <c:crosses val="autoZero"/>
        <c:auto val="1"/>
        <c:lblAlgn val="ctr"/>
        <c:lblOffset val="100"/>
        <c:noMultiLvlLbl val="0"/>
      </c:catAx>
      <c:valAx>
        <c:axId val="104973440"/>
        <c:scaling>
          <c:orientation val="minMax"/>
          <c:max val="20000"/>
        </c:scaling>
        <c:delete val="0"/>
        <c:axPos val="b"/>
        <c:majorGridlines>
          <c:spPr>
            <a:ln w="9525" cap="flat" cmpd="sng" algn="ctr">
              <a:solidFill>
                <a:schemeClr val="bg1">
                  <a:lumMod val="85000"/>
                </a:schemeClr>
              </a:solidFill>
              <a:round/>
            </a:ln>
            <a:effectLst/>
          </c:spPr>
        </c:majorGridlines>
        <c:title>
          <c:tx>
            <c:rich>
              <a:bodyPr/>
              <a:lstStyle/>
              <a:p>
                <a:pPr>
                  <a:defRPr sz="1400" b="0"/>
                </a:pPr>
                <a:r>
                  <a:rPr lang="ja-JP" altLang="en-US" sz="1400" b="0"/>
                  <a:t>（千円）</a:t>
                </a:r>
              </a:p>
            </c:rich>
          </c:tx>
          <c:layout>
            <c:manualLayout>
              <c:xMode val="edge"/>
              <c:yMode val="edge"/>
              <c:x val="0.81953573176700922"/>
              <c:y val="0.69880365182142656"/>
            </c:manualLayout>
          </c:layout>
          <c:overlay val="0"/>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104942976"/>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'3-0現状'!$F$93</c:f>
              <c:strCache>
                <c:ptCount val="1"/>
                <c:pt idx="0">
                  <c:v>収支差額</c:v>
                </c:pt>
              </c:strCache>
            </c:strRef>
          </c:tx>
          <c:spPr>
            <a:solidFill>
              <a:srgbClr val="00B050"/>
            </a:solidFill>
          </c:spPr>
          <c:invertIfNegative val="0"/>
          <c:dLbls>
            <c:dLbl>
              <c:idx val="0"/>
              <c:layout>
                <c:manualLayout>
                  <c:x val="-0.21548821548821548"/>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DA-460C-B358-7756B1DE0D41}"/>
                </c:ext>
              </c:extLst>
            </c:dLbl>
            <c:spPr>
              <a:noFill/>
              <a:ln>
                <a:noFill/>
              </a:ln>
              <a:effectLst/>
            </c:spPr>
            <c:txPr>
              <a:bodyPr wrap="square" lIns="38100" tIns="19050" rIns="38100" bIns="19050" anchor="ctr">
                <a:spAutoFit/>
              </a:bodyPr>
              <a:lstStyle/>
              <a:p>
                <a:pPr>
                  <a:defRPr sz="1400">
                    <a:solidFill>
                      <a:srgbClr val="0070C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'3-0現状'!$G$93</c:f>
              <c:numCache>
                <c:formatCode>#,##0_);[Red]\(#,##0\)</c:formatCode>
                <c:ptCount val="1"/>
                <c:pt idx="0">
                  <c:v>0</c:v>
                </c:pt>
              </c:numCache>
            </c:numRef>
          </c:val>
          <c:extLst>
            <c:ext xmlns:c16="http://schemas.microsoft.com/office/drawing/2014/chart" uri="{C3380CC4-5D6E-409C-BE32-E72D297353CC}">
              <c16:uniqueId val="{00000000-54AC-4B13-9671-703FE47BBED7}"/>
            </c:ext>
          </c:extLst>
        </c:ser>
        <c:dLbls>
          <c:dLblPos val="ctr"/>
          <c:showLegendKey val="0"/>
          <c:showVal val="1"/>
          <c:showCatName val="0"/>
          <c:showSerName val="0"/>
          <c:showPercent val="0"/>
          <c:showBubbleSize val="0"/>
        </c:dLbls>
        <c:gapWidth val="50"/>
        <c:overlap val="100"/>
        <c:axId val="105018112"/>
        <c:axId val="105020800"/>
      </c:barChart>
      <c:catAx>
        <c:axId val="105018112"/>
        <c:scaling>
          <c:orientation val="minMax"/>
        </c:scaling>
        <c:delete val="1"/>
        <c:axPos val="l"/>
        <c:numFmt formatCode="General" sourceLinked="1"/>
        <c:majorTickMark val="none"/>
        <c:minorTickMark val="none"/>
        <c:tickLblPos val="nextTo"/>
        <c:crossAx val="105020800"/>
        <c:crosses val="autoZero"/>
        <c:auto val="1"/>
        <c:lblAlgn val="ctr"/>
        <c:lblOffset val="100"/>
        <c:noMultiLvlLbl val="0"/>
      </c:catAx>
      <c:valAx>
        <c:axId val="105020800"/>
        <c:scaling>
          <c:orientation val="minMax"/>
          <c:max val="10000"/>
        </c:scaling>
        <c:delete val="0"/>
        <c:axPos val="b"/>
        <c:majorGridlines>
          <c:spPr>
            <a:ln w="9525" cap="flat" cmpd="sng" algn="ctr">
              <a:solidFill>
                <a:schemeClr val="bg1">
                  <a:lumMod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ja-JP" altLang="en-US" sz="1400">
                    <a:solidFill>
                      <a:schemeClr val="tx1"/>
                    </a:solidFill>
                  </a:rPr>
                  <a:t>（千円）</a:t>
                </a:r>
              </a:p>
            </c:rich>
          </c:tx>
          <c:layout>
            <c:manualLayout>
              <c:xMode val="edge"/>
              <c:yMode val="edge"/>
              <c:x val="0.85309515098491473"/>
              <c:y val="0.69299092014468799"/>
            </c:manualLayout>
          </c:layout>
          <c:overlay val="0"/>
          <c:spPr>
            <a:noFill/>
            <a:ln>
              <a:noFill/>
            </a:ln>
            <a:effectLst/>
          </c:sp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105018112"/>
        <c:crosses val="autoZero"/>
        <c:crossBetween val="between"/>
      </c:valAx>
      <c:spPr>
        <a:ln>
          <a:solidFill>
            <a:schemeClr val="tx1"/>
          </a:solid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'3-0現状'!$F$81</c:f>
              <c:strCache>
                <c:ptCount val="1"/>
                <c:pt idx="0">
                  <c:v>①調査費</c:v>
                </c:pt>
              </c:strCache>
            </c:strRef>
          </c:tx>
          <c:spPr>
            <a:solidFill>
              <a:schemeClr val="bg1">
                <a:lumMod val="50000"/>
              </a:schemeClr>
            </a:solidFill>
            <a:ln>
              <a:noFill/>
            </a:ln>
            <a:effectLst/>
          </c:spPr>
          <c:invertIfNegative val="0"/>
          <c:dLbls>
            <c:delete val="1"/>
          </c:dLbls>
          <c:val>
            <c:numRef>
              <c:f>'3-0現状'!$G$81</c:f>
              <c:numCache>
                <c:formatCode>#,##0</c:formatCode>
                <c:ptCount val="1"/>
                <c:pt idx="0">
                  <c:v>0</c:v>
                </c:pt>
              </c:numCache>
            </c:numRef>
          </c:val>
          <c:extLst>
            <c:ext xmlns:c16="http://schemas.microsoft.com/office/drawing/2014/chart" uri="{C3380CC4-5D6E-409C-BE32-E72D297353CC}">
              <c16:uniqueId val="{00000000-7149-4C1E-82A8-7B40BADEA7D6}"/>
            </c:ext>
          </c:extLst>
        </c:ser>
        <c:ser>
          <c:idx val="1"/>
          <c:order val="1"/>
          <c:tx>
            <c:strRef>
              <c:f>'3-0現状'!$F$82</c:f>
              <c:strCache>
                <c:ptCount val="1"/>
                <c:pt idx="0">
                  <c:v>②解体費</c:v>
                </c:pt>
              </c:strCache>
            </c:strRef>
          </c:tx>
          <c:spPr>
            <a:solidFill>
              <a:srgbClr val="FF0000"/>
            </a:solidFill>
            <a:ln>
              <a:noFill/>
            </a:ln>
            <a:effectLst/>
          </c:spPr>
          <c:invertIfNegative val="0"/>
          <c:dLbls>
            <c:delete val="1"/>
          </c:dLbls>
          <c:val>
            <c:numRef>
              <c:f>'3-0現状'!$G$82</c:f>
              <c:numCache>
                <c:formatCode>#,##0</c:formatCode>
                <c:ptCount val="1"/>
                <c:pt idx="0">
                  <c:v>0</c:v>
                </c:pt>
              </c:numCache>
            </c:numRef>
          </c:val>
          <c:extLst>
            <c:ext xmlns:c16="http://schemas.microsoft.com/office/drawing/2014/chart" uri="{C3380CC4-5D6E-409C-BE32-E72D297353CC}">
              <c16:uniqueId val="{00000001-7149-4C1E-82A8-7B40BADEA7D6}"/>
            </c:ext>
          </c:extLst>
        </c:ser>
        <c:ser>
          <c:idx val="2"/>
          <c:order val="2"/>
          <c:tx>
            <c:strRef>
              <c:f>'3-0現状'!$F$83</c:f>
              <c:strCache>
                <c:ptCount val="1"/>
                <c:pt idx="0">
                  <c:v>③片付け費</c:v>
                </c:pt>
              </c:strCache>
            </c:strRef>
          </c:tx>
          <c:spPr>
            <a:solidFill>
              <a:srgbClr val="FF9933"/>
            </a:solidFill>
            <a:ln>
              <a:noFill/>
            </a:ln>
            <a:effectLst/>
          </c:spPr>
          <c:invertIfNegative val="0"/>
          <c:dLbls>
            <c:delete val="1"/>
          </c:dLbls>
          <c:val>
            <c:numRef>
              <c:f>'3-0現状'!$G$83</c:f>
              <c:numCache>
                <c:formatCode>#,##0</c:formatCode>
                <c:ptCount val="1"/>
                <c:pt idx="0">
                  <c:v>0</c:v>
                </c:pt>
              </c:numCache>
            </c:numRef>
          </c:val>
          <c:extLst>
            <c:ext xmlns:c16="http://schemas.microsoft.com/office/drawing/2014/chart" uri="{C3380CC4-5D6E-409C-BE32-E72D297353CC}">
              <c16:uniqueId val="{00000002-7149-4C1E-82A8-7B40BADEA7D6}"/>
            </c:ext>
          </c:extLst>
        </c:ser>
        <c:ser>
          <c:idx val="3"/>
          <c:order val="3"/>
          <c:tx>
            <c:strRef>
              <c:f>'3-0現状'!$F$84</c:f>
              <c:strCache>
                <c:ptCount val="1"/>
                <c:pt idx="0">
                  <c:v>④改修費</c:v>
                </c:pt>
              </c:strCache>
            </c:strRef>
          </c:tx>
          <c:spPr>
            <a:solidFill>
              <a:srgbClr val="FF7C80"/>
            </a:solidFill>
            <a:ln>
              <a:noFill/>
            </a:ln>
            <a:effectLst/>
          </c:spPr>
          <c:invertIfNegative val="0"/>
          <c:dLbls>
            <c:delete val="1"/>
          </c:dLbls>
          <c:val>
            <c:numRef>
              <c:f>'3-0現状'!$G$84</c:f>
              <c:numCache>
                <c:formatCode>#,##0</c:formatCode>
                <c:ptCount val="1"/>
                <c:pt idx="0">
                  <c:v>0</c:v>
                </c:pt>
              </c:numCache>
            </c:numRef>
          </c:val>
          <c:extLst>
            <c:ext xmlns:c16="http://schemas.microsoft.com/office/drawing/2014/chart" uri="{C3380CC4-5D6E-409C-BE32-E72D297353CC}">
              <c16:uniqueId val="{00000003-7149-4C1E-82A8-7B40BADEA7D6}"/>
            </c:ext>
          </c:extLst>
        </c:ser>
        <c:ser>
          <c:idx val="4"/>
          <c:order val="4"/>
          <c:tx>
            <c:strRef>
              <c:f>'3-0現状'!$F$85</c:f>
              <c:strCache>
                <c:ptCount val="1"/>
                <c:pt idx="0">
                  <c:v>⑤維持管理費</c:v>
                </c:pt>
              </c:strCache>
            </c:strRef>
          </c:tx>
          <c:spPr>
            <a:solidFill>
              <a:srgbClr val="FF99CC"/>
            </a:solidFill>
            <a:ln>
              <a:noFill/>
            </a:ln>
            <a:effectLst/>
          </c:spPr>
          <c:invertIfNegative val="0"/>
          <c:dLbls>
            <c:delete val="1"/>
          </c:dLbls>
          <c:val>
            <c:numRef>
              <c:f>'3-0現状'!$G$85</c:f>
              <c:numCache>
                <c:formatCode>#,##0</c:formatCode>
                <c:ptCount val="1"/>
                <c:pt idx="0">
                  <c:v>0</c:v>
                </c:pt>
              </c:numCache>
            </c:numRef>
          </c:val>
          <c:extLst>
            <c:ext xmlns:c16="http://schemas.microsoft.com/office/drawing/2014/chart" uri="{C3380CC4-5D6E-409C-BE32-E72D297353CC}">
              <c16:uniqueId val="{00000004-7149-4C1E-82A8-7B40BADEA7D6}"/>
            </c:ext>
          </c:extLst>
        </c:ser>
        <c:ser>
          <c:idx val="5"/>
          <c:order val="5"/>
          <c:tx>
            <c:strRef>
              <c:f>'3-0現状'!$F$86</c:f>
              <c:strCache>
                <c:ptCount val="1"/>
                <c:pt idx="0">
                  <c:v>⑥税金</c:v>
                </c:pt>
              </c:strCache>
            </c:strRef>
          </c:tx>
          <c:spPr>
            <a:solidFill>
              <a:srgbClr val="FFCCFF"/>
            </a:solidFill>
            <a:ln>
              <a:noFill/>
            </a:ln>
            <a:effectLst/>
          </c:spPr>
          <c:invertIfNegative val="0"/>
          <c:dLbls>
            <c:delete val="1"/>
          </c:dLbls>
          <c:val>
            <c:numRef>
              <c:f>'3-0現状'!$G$86</c:f>
              <c:numCache>
                <c:formatCode>#,##0</c:formatCode>
                <c:ptCount val="1"/>
                <c:pt idx="0">
                  <c:v>0</c:v>
                </c:pt>
              </c:numCache>
            </c:numRef>
          </c:val>
          <c:extLst>
            <c:ext xmlns:c16="http://schemas.microsoft.com/office/drawing/2014/chart" uri="{C3380CC4-5D6E-409C-BE32-E72D297353CC}">
              <c16:uniqueId val="{00000005-7149-4C1E-82A8-7B40BADEA7D6}"/>
            </c:ext>
          </c:extLst>
        </c:ser>
        <c:dLbls>
          <c:dLblPos val="ctr"/>
          <c:showLegendKey val="0"/>
          <c:showVal val="1"/>
          <c:showCatName val="0"/>
          <c:showSerName val="0"/>
          <c:showPercent val="0"/>
          <c:showBubbleSize val="0"/>
        </c:dLbls>
        <c:gapWidth val="50"/>
        <c:overlap val="100"/>
        <c:axId val="105146240"/>
        <c:axId val="105147776"/>
      </c:barChart>
      <c:catAx>
        <c:axId val="105146240"/>
        <c:scaling>
          <c:orientation val="minMax"/>
        </c:scaling>
        <c:delete val="1"/>
        <c:axPos val="r"/>
        <c:numFmt formatCode="General" sourceLinked="1"/>
        <c:majorTickMark val="none"/>
        <c:minorTickMark val="none"/>
        <c:tickLblPos val="nextTo"/>
        <c:crossAx val="105147776"/>
        <c:crosses val="autoZero"/>
        <c:auto val="1"/>
        <c:lblAlgn val="ctr"/>
        <c:lblOffset val="100"/>
        <c:noMultiLvlLbl val="0"/>
      </c:catAx>
      <c:valAx>
        <c:axId val="105147776"/>
        <c:scaling>
          <c:orientation val="maxMin"/>
          <c:max val="20000"/>
        </c:scaling>
        <c:delete val="0"/>
        <c:axPos val="b"/>
        <c:majorGridlines>
          <c:spPr>
            <a:ln w="9525" cap="flat" cmpd="sng" algn="ctr">
              <a:solidFill>
                <a:schemeClr val="bg1">
                  <a:lumMod val="85000"/>
                </a:schemeClr>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105146240"/>
        <c:crosses val="autoZero"/>
        <c:crossBetween val="between"/>
      </c:valAx>
      <c:spPr>
        <a:solidFill>
          <a:schemeClr val="bg1">
            <a:lumMod val="50000"/>
          </a:schemeClr>
        </a:solidFill>
        <a:ln>
          <a:solidFill>
            <a:schemeClr val="tx1"/>
          </a:solidFill>
        </a:ln>
      </c:spPr>
    </c:plotArea>
    <c:legend>
      <c:legendPos val="r"/>
      <c:layout>
        <c:manualLayout>
          <c:xMode val="edge"/>
          <c:yMode val="edge"/>
          <c:x val="6.3296177952441496E-2"/>
          <c:y val="0.67861342815138193"/>
          <c:w val="0.917968776891674"/>
          <c:h val="0.22934612922227737"/>
        </c:manualLayout>
      </c:layout>
      <c:overlay val="0"/>
      <c:txPr>
        <a:bodyPr/>
        <a:lstStyle/>
        <a:p>
          <a:pPr>
            <a:defRPr sz="1100"/>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'3-1希望①'!$F$67</c:f>
              <c:strCache>
                <c:ptCount val="1"/>
                <c:pt idx="0">
                  <c:v>①調査費</c:v>
                </c:pt>
              </c:strCache>
            </c:strRef>
          </c:tx>
          <c:spPr>
            <a:solidFill>
              <a:schemeClr val="accent1"/>
            </a:solidFill>
            <a:ln>
              <a:noFill/>
            </a:ln>
            <a:effectLst/>
          </c:spPr>
          <c:invertIfNegative val="0"/>
          <c:dLbls>
            <c:delete val="1"/>
          </c:dLbls>
          <c:val>
            <c:numRef>
              <c:f>'3-1希望①'!$G$67</c:f>
            </c:numRef>
          </c:val>
          <c:extLst>
            <c:ext xmlns:c16="http://schemas.microsoft.com/office/drawing/2014/chart" uri="{C3380CC4-5D6E-409C-BE32-E72D297353CC}">
              <c16:uniqueId val="{00000000-05D5-41BA-A9A8-3A7F901D5182}"/>
            </c:ext>
          </c:extLst>
        </c:ser>
        <c:ser>
          <c:idx val="1"/>
          <c:order val="1"/>
          <c:tx>
            <c:strRef>
              <c:f>'3-1希望①'!$F$68</c:f>
              <c:strCache>
                <c:ptCount val="1"/>
                <c:pt idx="0">
                  <c:v>②解体費</c:v>
                </c:pt>
              </c:strCache>
            </c:strRef>
          </c:tx>
          <c:spPr>
            <a:solidFill>
              <a:schemeClr val="accent2"/>
            </a:solidFill>
            <a:ln>
              <a:noFill/>
            </a:ln>
            <a:effectLst/>
          </c:spPr>
          <c:invertIfNegative val="0"/>
          <c:dLbls>
            <c:delete val="1"/>
          </c:dLbls>
          <c:val>
            <c:numRef>
              <c:f>'3-1希望①'!$G$68</c:f>
            </c:numRef>
          </c:val>
          <c:extLst>
            <c:ext xmlns:c16="http://schemas.microsoft.com/office/drawing/2014/chart" uri="{C3380CC4-5D6E-409C-BE32-E72D297353CC}">
              <c16:uniqueId val="{00000001-05D5-41BA-A9A8-3A7F901D5182}"/>
            </c:ext>
          </c:extLst>
        </c:ser>
        <c:ser>
          <c:idx val="2"/>
          <c:order val="2"/>
          <c:tx>
            <c:strRef>
              <c:f>'3-1希望①'!$F$69</c:f>
              <c:strCache>
                <c:ptCount val="1"/>
                <c:pt idx="0">
                  <c:v>③片付け費</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'3-1希望①'!$G$69</c:f>
            </c:numRef>
          </c:val>
          <c:extLst>
            <c:ext xmlns:c16="http://schemas.microsoft.com/office/drawing/2014/chart" uri="{C3380CC4-5D6E-409C-BE32-E72D297353CC}">
              <c16:uniqueId val="{00000002-05D5-41BA-A9A8-3A7F901D5182}"/>
            </c:ext>
          </c:extLst>
        </c:ser>
        <c:ser>
          <c:idx val="3"/>
          <c:order val="3"/>
          <c:tx>
            <c:strRef>
              <c:f>'3-1希望①'!$F$70</c:f>
              <c:strCache>
                <c:ptCount val="1"/>
                <c:pt idx="0">
                  <c:v>④改修費</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'3-1希望①'!$G$70</c:f>
            </c:numRef>
          </c:val>
          <c:extLst>
            <c:ext xmlns:c16="http://schemas.microsoft.com/office/drawing/2014/chart" uri="{C3380CC4-5D6E-409C-BE32-E72D297353CC}">
              <c16:uniqueId val="{00000003-05D5-41BA-A9A8-3A7F901D5182}"/>
            </c:ext>
          </c:extLst>
        </c:ser>
        <c:ser>
          <c:idx val="4"/>
          <c:order val="4"/>
          <c:tx>
            <c:strRef>
              <c:f>'3-1希望①'!$F$71</c:f>
              <c:strCache>
                <c:ptCount val="1"/>
                <c:pt idx="0">
                  <c:v>⑤維持管理費</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'3-1希望①'!$G$71</c:f>
            </c:numRef>
          </c:val>
          <c:extLst>
            <c:ext xmlns:c16="http://schemas.microsoft.com/office/drawing/2014/chart" uri="{C3380CC4-5D6E-409C-BE32-E72D297353CC}">
              <c16:uniqueId val="{00000004-05D5-41BA-A9A8-3A7F901D5182}"/>
            </c:ext>
          </c:extLst>
        </c:ser>
        <c:ser>
          <c:idx val="5"/>
          <c:order val="5"/>
          <c:tx>
            <c:strRef>
              <c:f>'3-1希望①'!$F$72</c:f>
              <c:strCache>
                <c:ptCount val="1"/>
                <c:pt idx="0">
                  <c:v>⑥税金</c:v>
                </c:pt>
              </c:strCache>
            </c:strRef>
          </c:tx>
          <c:spPr>
            <a:solidFill>
              <a:schemeClr val="accent6"/>
            </a:solidFill>
            <a:ln>
              <a:noFill/>
            </a:ln>
            <a:effectLst/>
          </c:spPr>
          <c:invertIfNegative val="0"/>
          <c:dLbls>
            <c:delete val="1"/>
          </c:dLbls>
          <c:val>
            <c:numRef>
              <c:f>'3-1希望①'!$G$72</c:f>
            </c:numRef>
          </c:val>
          <c:extLst>
            <c:ext xmlns:c16="http://schemas.microsoft.com/office/drawing/2014/chart" uri="{C3380CC4-5D6E-409C-BE32-E72D297353CC}">
              <c16:uniqueId val="{00000005-05D5-41BA-A9A8-3A7F901D5182}"/>
            </c:ext>
          </c:extLst>
        </c:ser>
        <c:ser>
          <c:idx val="6"/>
          <c:order val="6"/>
          <c:tx>
            <c:strRef>
              <c:f>'3-1希望①'!$F$73</c:f>
              <c:strCache>
                <c:ptCount val="1"/>
                <c:pt idx="0">
                  <c:v>⑦売買価格</c:v>
                </c:pt>
              </c:strCache>
            </c:strRef>
          </c:tx>
          <c:spPr>
            <a:solidFill>
              <a:schemeClr val="accent1">
                <a:lumMod val="60000"/>
              </a:schemeClr>
            </a:solidFill>
            <a:ln>
              <a:noFill/>
            </a:ln>
            <a:effectLst/>
          </c:spPr>
          <c:invertIfNegative val="0"/>
          <c:dLbls>
            <c:delete val="1"/>
          </c:dLbls>
          <c:val>
            <c:numRef>
              <c:f>'3-1希望①'!$G$73</c:f>
            </c:numRef>
          </c:val>
          <c:extLst>
            <c:ext xmlns:c16="http://schemas.microsoft.com/office/drawing/2014/chart" uri="{C3380CC4-5D6E-409C-BE32-E72D297353CC}">
              <c16:uniqueId val="{00000006-05D5-41BA-A9A8-3A7F901D5182}"/>
            </c:ext>
          </c:extLst>
        </c:ser>
        <c:ser>
          <c:idx val="7"/>
          <c:order val="7"/>
          <c:tx>
            <c:strRef>
              <c:f>'3-1希望①'!$F$74</c:f>
              <c:strCache>
                <c:ptCount val="1"/>
                <c:pt idx="0">
                  <c:v>⑧賃貸料等</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'3-1希望①'!$G$74</c:f>
            </c:numRef>
          </c:val>
          <c:extLst>
            <c:ext xmlns:c16="http://schemas.microsoft.com/office/drawing/2014/chart" uri="{C3380CC4-5D6E-409C-BE32-E72D297353CC}">
              <c16:uniqueId val="{00000007-05D5-41BA-A9A8-3A7F901D5182}"/>
            </c:ext>
          </c:extLst>
        </c:ser>
        <c:ser>
          <c:idx val="8"/>
          <c:order val="8"/>
          <c:tx>
            <c:strRef>
              <c:f>'3-1希望①'!$F$75</c:f>
              <c:strCache>
                <c:ptCount val="1"/>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'3-1希望①'!$G$75</c:f>
            </c:numRef>
          </c:val>
          <c:extLst>
            <c:ext xmlns:c16="http://schemas.microsoft.com/office/drawing/2014/chart" uri="{C3380CC4-5D6E-409C-BE32-E72D297353CC}">
              <c16:uniqueId val="{00000009-05D5-41BA-A9A8-3A7F901D5182}"/>
            </c:ext>
          </c:extLst>
        </c:ser>
        <c:dLbls>
          <c:dLblPos val="ctr"/>
          <c:showLegendKey val="0"/>
          <c:showVal val="1"/>
          <c:showCatName val="0"/>
          <c:showSerName val="0"/>
          <c:showPercent val="0"/>
          <c:showBubbleSize val="0"/>
        </c:dLbls>
        <c:gapWidth val="50"/>
        <c:overlap val="100"/>
        <c:axId val="103774080"/>
        <c:axId val="103775616"/>
      </c:barChart>
      <c:catAx>
        <c:axId val="103774080"/>
        <c:scaling>
          <c:orientation val="minMax"/>
        </c:scaling>
        <c:delete val="1"/>
        <c:axPos val="l"/>
        <c:numFmt formatCode="General" sourceLinked="1"/>
        <c:majorTickMark val="none"/>
        <c:minorTickMark val="none"/>
        <c:tickLblPos val="nextTo"/>
        <c:crossAx val="103775616"/>
        <c:crosses val="autoZero"/>
        <c:auto val="1"/>
        <c:lblAlgn val="ctr"/>
        <c:lblOffset val="100"/>
        <c:noMultiLvlLbl val="0"/>
      </c:catAx>
      <c:valAx>
        <c:axId val="103775616"/>
        <c:scaling>
          <c:orientation val="minMax"/>
        </c:scaling>
        <c:delete val="0"/>
        <c:axPos val="b"/>
        <c:majorGridlines>
          <c:spPr>
            <a:ln w="9525" cap="flat" cmpd="sng" algn="ctr">
              <a:solidFill>
                <a:schemeClr val="bg1">
                  <a:lumMod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（千円）</a:t>
                </a:r>
              </a:p>
            </c:rich>
          </c:tx>
          <c:layout>
            <c:manualLayout>
              <c:xMode val="edge"/>
              <c:yMode val="edge"/>
              <c:x val="0.93007193702977009"/>
              <c:y val="0.614262909619213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03774080"/>
        <c:crosses val="autoZero"/>
        <c:crossBetween val="between"/>
      </c:valAx>
      <c:spPr>
        <a:noFill/>
        <a:ln>
          <a:noFill/>
        </a:ln>
        <a:effectLst/>
      </c:spPr>
    </c:plotArea>
    <c:legend>
      <c:legendPos val="b"/>
      <c:layout>
        <c:manualLayout>
          <c:xMode val="edge"/>
          <c:yMode val="edge"/>
          <c:x val="3.0711028747180274E-2"/>
          <c:y val="0.76424156547629729"/>
          <c:w val="0.89553835082953059"/>
          <c:h val="0.157957462615613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23534775274679"/>
          <c:y val="7.9095974824525267E-2"/>
          <c:w val="0.76148336296672592"/>
          <c:h val="0.5570821147897017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'3-1希望①'!$G$76</c:f>
            </c:numRef>
          </c:val>
          <c:extLst>
            <c:ext xmlns:c15="http://schemas.microsoft.com/office/drawing/2012/chart" uri="{02D57815-91ED-43cb-92C2-25804820EDAC}">
              <c15:filteredCategoryTitle>
                <c15:cat>
                  <c:multiLvlStrRef>
                    <c:extLst>
                      <c:ext uri="{02D57815-91ED-43cb-92C2-25804820EDAC}">
                        <c15:formulaRef>
                          <c15:sqref>'3-1希望①'!$F$76</c15:sqref>
                        </c15:formulaRef>
                      </c:ext>
                    </c:extLst>
                  </c:multiLvlStrRef>
                </c15:cat>
              </c15:filteredCategoryTitle>
            </c:ext>
            <c:ext xmlns:c16="http://schemas.microsoft.com/office/drawing/2014/chart" uri="{C3380CC4-5D6E-409C-BE32-E72D297353CC}">
              <c16:uniqueId val="{00000002-0D90-407A-BD1C-419F0801D5CE}"/>
            </c:ext>
          </c:extLst>
        </c:ser>
        <c:dLbls>
          <c:showLegendKey val="0"/>
          <c:showVal val="0"/>
          <c:showCatName val="0"/>
          <c:showSerName val="0"/>
          <c:showPercent val="0"/>
          <c:showBubbleSize val="0"/>
        </c:dLbls>
        <c:gapWidth val="100"/>
        <c:axId val="112227072"/>
        <c:axId val="112228608"/>
      </c:barChart>
      <c:catAx>
        <c:axId val="112227072"/>
        <c:scaling>
          <c:orientation val="minMax"/>
        </c:scaling>
        <c:delete val="1"/>
        <c:axPos val="l"/>
        <c:numFmt formatCode="General" sourceLinked="1"/>
        <c:majorTickMark val="none"/>
        <c:minorTickMark val="none"/>
        <c:tickLblPos val="nextTo"/>
        <c:crossAx val="112228608"/>
        <c:crosses val="autoZero"/>
        <c:auto val="1"/>
        <c:lblAlgn val="ctr"/>
        <c:lblOffset val="100"/>
        <c:noMultiLvlLbl val="0"/>
      </c:catAx>
      <c:valAx>
        <c:axId val="1122286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（千円）</a:t>
                </a:r>
              </a:p>
            </c:rich>
          </c:tx>
          <c:layout>
            <c:manualLayout>
              <c:xMode val="edge"/>
              <c:yMode val="edge"/>
              <c:x val="0.86328624554685007"/>
              <c:y val="0.819209200401085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12227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'3-1希望①'!$F$81</c:f>
              <c:strCache>
                <c:ptCount val="1"/>
                <c:pt idx="0">
                  <c:v>①調査費</c:v>
                </c:pt>
              </c:strCache>
            </c:strRef>
          </c:tx>
          <c:spPr>
            <a:solidFill>
              <a:schemeClr val="bg1">
                <a:lumMod val="50000"/>
              </a:schemeClr>
            </a:solidFill>
            <a:ln>
              <a:noFill/>
            </a:ln>
            <a:effectLst/>
          </c:spPr>
          <c:invertIfNegative val="0"/>
          <c:dLbls>
            <c:delete val="1"/>
          </c:dLbls>
          <c:val>
            <c:numRef>
              <c:f>'3-1希望①'!$G$81</c:f>
              <c:numCache>
                <c:formatCode>#,##0</c:formatCode>
                <c:ptCount val="1"/>
                <c:pt idx="0">
                  <c:v>0</c:v>
                </c:pt>
              </c:numCache>
            </c:numRef>
          </c:val>
          <c:extLst>
            <c:ext xmlns:c16="http://schemas.microsoft.com/office/drawing/2014/chart" uri="{C3380CC4-5D6E-409C-BE32-E72D297353CC}">
              <c16:uniqueId val="{00000001-6D9A-4E8D-956A-60B274D7CBD7}"/>
            </c:ext>
          </c:extLst>
        </c:ser>
        <c:ser>
          <c:idx val="1"/>
          <c:order val="1"/>
          <c:tx>
            <c:strRef>
              <c:f>'3-1希望①'!$F$82</c:f>
              <c:strCache>
                <c:ptCount val="1"/>
                <c:pt idx="0">
                  <c:v>②解体費</c:v>
                </c:pt>
              </c:strCache>
            </c:strRef>
          </c:tx>
          <c:spPr>
            <a:solidFill>
              <a:srgbClr val="FF0000"/>
            </a:solidFill>
            <a:ln>
              <a:noFill/>
            </a:ln>
            <a:effectLst/>
          </c:spPr>
          <c:invertIfNegative val="0"/>
          <c:dLbls>
            <c:delete val="1"/>
          </c:dLbls>
          <c:val>
            <c:numRef>
              <c:f>'3-1希望①'!$G$82</c:f>
              <c:numCache>
                <c:formatCode>#,##0</c:formatCode>
                <c:ptCount val="1"/>
                <c:pt idx="0">
                  <c:v>0</c:v>
                </c:pt>
              </c:numCache>
            </c:numRef>
          </c:val>
          <c:extLst>
            <c:ext xmlns:c16="http://schemas.microsoft.com/office/drawing/2014/chart" uri="{C3380CC4-5D6E-409C-BE32-E72D297353CC}">
              <c16:uniqueId val="{00000003-6D9A-4E8D-956A-60B274D7CBD7}"/>
            </c:ext>
          </c:extLst>
        </c:ser>
        <c:ser>
          <c:idx val="2"/>
          <c:order val="2"/>
          <c:tx>
            <c:strRef>
              <c:f>'3-1希望①'!$F$83</c:f>
              <c:strCache>
                <c:ptCount val="1"/>
                <c:pt idx="0">
                  <c:v>③片付け費</c:v>
                </c:pt>
              </c:strCache>
            </c:strRef>
          </c:tx>
          <c:spPr>
            <a:solidFill>
              <a:srgbClr val="FF9933"/>
            </a:solidFill>
            <a:ln>
              <a:noFill/>
            </a:ln>
            <a:effectLst/>
          </c:spPr>
          <c:invertIfNegative val="0"/>
          <c:dLbls>
            <c:delete val="1"/>
          </c:dLbls>
          <c:val>
            <c:numRef>
              <c:f>'3-1希望①'!$G$83</c:f>
              <c:numCache>
                <c:formatCode>#,##0</c:formatCode>
                <c:ptCount val="1"/>
                <c:pt idx="0">
                  <c:v>0</c:v>
                </c:pt>
              </c:numCache>
            </c:numRef>
          </c:val>
          <c:extLst>
            <c:ext xmlns:c16="http://schemas.microsoft.com/office/drawing/2014/chart" uri="{C3380CC4-5D6E-409C-BE32-E72D297353CC}">
              <c16:uniqueId val="{00000005-6D9A-4E8D-956A-60B274D7CBD7}"/>
            </c:ext>
          </c:extLst>
        </c:ser>
        <c:ser>
          <c:idx val="3"/>
          <c:order val="3"/>
          <c:tx>
            <c:strRef>
              <c:f>'3-1希望①'!$F$84</c:f>
              <c:strCache>
                <c:ptCount val="1"/>
                <c:pt idx="0">
                  <c:v>④改修費</c:v>
                </c:pt>
              </c:strCache>
            </c:strRef>
          </c:tx>
          <c:spPr>
            <a:solidFill>
              <a:srgbClr val="FF7C80"/>
            </a:solidFill>
            <a:ln>
              <a:noFill/>
            </a:ln>
            <a:effectLst/>
          </c:spPr>
          <c:invertIfNegative val="0"/>
          <c:dLbls>
            <c:delete val="1"/>
          </c:dLbls>
          <c:val>
            <c:numRef>
              <c:f>'3-1希望①'!$G$84</c:f>
              <c:numCache>
                <c:formatCode>#,##0</c:formatCode>
                <c:ptCount val="1"/>
                <c:pt idx="0">
                  <c:v>0</c:v>
                </c:pt>
              </c:numCache>
            </c:numRef>
          </c:val>
          <c:extLst>
            <c:ext xmlns:c16="http://schemas.microsoft.com/office/drawing/2014/chart" uri="{C3380CC4-5D6E-409C-BE32-E72D297353CC}">
              <c16:uniqueId val="{00000007-6D9A-4E8D-956A-60B274D7CBD7}"/>
            </c:ext>
          </c:extLst>
        </c:ser>
        <c:ser>
          <c:idx val="4"/>
          <c:order val="4"/>
          <c:tx>
            <c:strRef>
              <c:f>'3-1希望①'!$F$85</c:f>
              <c:strCache>
                <c:ptCount val="1"/>
                <c:pt idx="0">
                  <c:v>⑤維持管理費</c:v>
                </c:pt>
              </c:strCache>
            </c:strRef>
          </c:tx>
          <c:spPr>
            <a:solidFill>
              <a:srgbClr val="FF99CC"/>
            </a:solidFill>
            <a:ln>
              <a:noFill/>
            </a:ln>
            <a:effectLst/>
          </c:spPr>
          <c:invertIfNegative val="0"/>
          <c:dLbls>
            <c:delete val="1"/>
          </c:dLbls>
          <c:val>
            <c:numRef>
              <c:f>'3-1希望①'!$G$85</c:f>
              <c:numCache>
                <c:formatCode>#,##0</c:formatCode>
                <c:ptCount val="1"/>
                <c:pt idx="0">
                  <c:v>0</c:v>
                </c:pt>
              </c:numCache>
            </c:numRef>
          </c:val>
          <c:extLst>
            <c:ext xmlns:c16="http://schemas.microsoft.com/office/drawing/2014/chart" uri="{C3380CC4-5D6E-409C-BE32-E72D297353CC}">
              <c16:uniqueId val="{00000009-6D9A-4E8D-956A-60B274D7CBD7}"/>
            </c:ext>
          </c:extLst>
        </c:ser>
        <c:ser>
          <c:idx val="5"/>
          <c:order val="5"/>
          <c:tx>
            <c:strRef>
              <c:f>'3-1希望①'!$F$86</c:f>
              <c:strCache>
                <c:ptCount val="1"/>
                <c:pt idx="0">
                  <c:v>⑥税金</c:v>
                </c:pt>
              </c:strCache>
            </c:strRef>
          </c:tx>
          <c:spPr>
            <a:solidFill>
              <a:srgbClr val="FFCCFF"/>
            </a:solidFill>
            <a:ln>
              <a:noFill/>
            </a:ln>
            <a:effectLst/>
          </c:spPr>
          <c:invertIfNegative val="0"/>
          <c:dLbls>
            <c:delete val="1"/>
          </c:dLbls>
          <c:val>
            <c:numRef>
              <c:f>'3-1希望①'!$G$86</c:f>
              <c:numCache>
                <c:formatCode>#,##0</c:formatCode>
                <c:ptCount val="1"/>
                <c:pt idx="0">
                  <c:v>0</c:v>
                </c:pt>
              </c:numCache>
            </c:numRef>
          </c:val>
          <c:extLst>
            <c:ext xmlns:c16="http://schemas.microsoft.com/office/drawing/2014/chart" uri="{C3380CC4-5D6E-409C-BE32-E72D297353CC}">
              <c16:uniqueId val="{0000000B-6D9A-4E8D-956A-60B274D7CBD7}"/>
            </c:ext>
          </c:extLst>
        </c:ser>
        <c:dLbls>
          <c:dLblPos val="ctr"/>
          <c:showLegendKey val="0"/>
          <c:showVal val="1"/>
          <c:showCatName val="0"/>
          <c:showSerName val="0"/>
          <c:showPercent val="0"/>
          <c:showBubbleSize val="0"/>
        </c:dLbls>
        <c:gapWidth val="50"/>
        <c:overlap val="100"/>
        <c:axId val="112263936"/>
        <c:axId val="112265472"/>
      </c:barChart>
      <c:catAx>
        <c:axId val="112263936"/>
        <c:scaling>
          <c:orientation val="minMax"/>
        </c:scaling>
        <c:delete val="1"/>
        <c:axPos val="r"/>
        <c:numFmt formatCode="General" sourceLinked="1"/>
        <c:majorTickMark val="none"/>
        <c:minorTickMark val="none"/>
        <c:tickLblPos val="nextTo"/>
        <c:crossAx val="112265472"/>
        <c:crosses val="autoZero"/>
        <c:auto val="1"/>
        <c:lblAlgn val="ctr"/>
        <c:lblOffset val="100"/>
        <c:noMultiLvlLbl val="0"/>
      </c:catAx>
      <c:valAx>
        <c:axId val="112265472"/>
        <c:scaling>
          <c:orientation val="maxMin"/>
          <c:max val="20000"/>
        </c:scaling>
        <c:delete val="0"/>
        <c:axPos val="b"/>
        <c:majorGridlines>
          <c:spPr>
            <a:ln w="9525" cap="flat" cmpd="sng" algn="ctr">
              <a:solidFill>
                <a:schemeClr val="bg1">
                  <a:lumMod val="85000"/>
                </a:schemeClr>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112263936"/>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'3-1希望①'!$F$89</c:f>
              <c:strCache>
                <c:ptCount val="1"/>
                <c:pt idx="0">
                  <c:v>⑦売買価格</c:v>
                </c:pt>
              </c:strCache>
            </c:strRef>
          </c:tx>
          <c:spPr>
            <a:solidFill>
              <a:srgbClr val="0066FF"/>
            </a:solidFill>
          </c:spPr>
          <c:invertIfNegative val="0"/>
          <c:dLbls>
            <c:delete val="1"/>
          </c:dLbls>
          <c:val>
            <c:numRef>
              <c:f>'3-1希望①'!$G$89</c:f>
              <c:numCache>
                <c:formatCode>#,##0</c:formatCode>
                <c:ptCount val="1"/>
                <c:pt idx="0">
                  <c:v>0</c:v>
                </c:pt>
              </c:numCache>
            </c:numRef>
          </c:val>
          <c:extLst>
            <c:ext xmlns:c16="http://schemas.microsoft.com/office/drawing/2014/chart" uri="{C3380CC4-5D6E-409C-BE32-E72D297353CC}">
              <c16:uniqueId val="{00000000-E60F-4DD9-B442-57FD1725DCF8}"/>
            </c:ext>
          </c:extLst>
        </c:ser>
        <c:ser>
          <c:idx val="1"/>
          <c:order val="1"/>
          <c:tx>
            <c:strRef>
              <c:f>'3-1希望①'!$F$90</c:f>
              <c:strCache>
                <c:ptCount val="1"/>
                <c:pt idx="0">
                  <c:v>⑧賃貸料等</c:v>
                </c:pt>
              </c:strCache>
            </c:strRef>
          </c:tx>
          <c:spPr>
            <a:solidFill>
              <a:srgbClr val="00B0F0"/>
            </a:solidFill>
          </c:spPr>
          <c:invertIfNegative val="0"/>
          <c:dLbls>
            <c:delete val="1"/>
          </c:dLbls>
          <c:val>
            <c:numRef>
              <c:f>'3-1希望①'!$G$90</c:f>
              <c:numCache>
                <c:formatCode>#,##0</c:formatCode>
                <c:ptCount val="1"/>
                <c:pt idx="0">
                  <c:v>0</c:v>
                </c:pt>
              </c:numCache>
            </c:numRef>
          </c:val>
          <c:extLst>
            <c:ext xmlns:c16="http://schemas.microsoft.com/office/drawing/2014/chart" uri="{C3380CC4-5D6E-409C-BE32-E72D297353CC}">
              <c16:uniqueId val="{00000001-E60F-4DD9-B442-57FD1725DCF8}"/>
            </c:ext>
          </c:extLst>
        </c:ser>
        <c:dLbls>
          <c:dLblPos val="ctr"/>
          <c:showLegendKey val="0"/>
          <c:showVal val="1"/>
          <c:showCatName val="0"/>
          <c:showSerName val="0"/>
          <c:showPercent val="0"/>
          <c:showBubbleSize val="0"/>
        </c:dLbls>
        <c:gapWidth val="50"/>
        <c:overlap val="100"/>
        <c:axId val="112310528"/>
        <c:axId val="112320512"/>
      </c:barChart>
      <c:lineChart>
        <c:grouping val="standard"/>
        <c:varyColors val="0"/>
        <c:ser>
          <c:idx val="2"/>
          <c:order val="2"/>
          <c:tx>
            <c:strRef>
              <c:f>'3-1希望①'!$F$91</c:f>
              <c:strCache>
                <c:ptCount val="1"/>
              </c:strCache>
            </c:strRef>
          </c:tx>
          <c:dPt>
            <c:idx val="0"/>
            <c:marker>
              <c:symbol val="none"/>
            </c:marker>
            <c:bubble3D val="0"/>
            <c:extLst>
              <c:ext xmlns:c16="http://schemas.microsoft.com/office/drawing/2014/chart" uri="{C3380CC4-5D6E-409C-BE32-E72D297353CC}">
                <c16:uniqueId val="{00000002-E60F-4DD9-B442-57FD1725DCF8}"/>
              </c:ext>
            </c:extLst>
          </c:dPt>
          <c:val>
            <c:numRef>
              <c:f>'3-1希望①'!$G$91</c:f>
              <c:numCache>
                <c:formatCode>#,##0</c:formatCode>
                <c:ptCount val="1"/>
                <c:pt idx="0">
                  <c:v>0</c:v>
                </c:pt>
              </c:numCache>
            </c:numRef>
          </c:val>
          <c:smooth val="0"/>
          <c:extLst>
            <c:ext xmlns:c16="http://schemas.microsoft.com/office/drawing/2014/chart" uri="{C3380CC4-5D6E-409C-BE32-E72D297353CC}">
              <c16:uniqueId val="{00000003-E60F-4DD9-B442-57FD1725DCF8}"/>
            </c:ext>
          </c:extLst>
        </c:ser>
        <c:dLbls>
          <c:showLegendKey val="0"/>
          <c:showVal val="0"/>
          <c:showCatName val="0"/>
          <c:showSerName val="0"/>
          <c:showPercent val="0"/>
          <c:showBubbleSize val="0"/>
        </c:dLbls>
        <c:marker val="1"/>
        <c:smooth val="0"/>
        <c:axId val="112323968"/>
        <c:axId val="112322432"/>
      </c:lineChart>
      <c:catAx>
        <c:axId val="112310528"/>
        <c:scaling>
          <c:orientation val="minMax"/>
        </c:scaling>
        <c:delete val="1"/>
        <c:axPos val="l"/>
        <c:numFmt formatCode="General" sourceLinked="1"/>
        <c:majorTickMark val="none"/>
        <c:minorTickMark val="none"/>
        <c:tickLblPos val="nextTo"/>
        <c:crossAx val="112320512"/>
        <c:crosses val="autoZero"/>
        <c:auto val="1"/>
        <c:lblAlgn val="ctr"/>
        <c:lblOffset val="100"/>
        <c:noMultiLvlLbl val="0"/>
      </c:catAx>
      <c:valAx>
        <c:axId val="112320512"/>
        <c:scaling>
          <c:orientation val="minMax"/>
          <c:max val="20000"/>
        </c:scaling>
        <c:delete val="0"/>
        <c:axPos val="b"/>
        <c:majorGridlines>
          <c:spPr>
            <a:ln w="9525" cap="flat" cmpd="sng" algn="ctr">
              <a:solidFill>
                <a:schemeClr val="bg1">
                  <a:lumMod val="85000"/>
                </a:schemeClr>
              </a:solidFill>
              <a:round/>
            </a:ln>
            <a:effectLst/>
          </c:spPr>
        </c:majorGridlines>
        <c:title>
          <c:tx>
            <c:rich>
              <a:bodyPr/>
              <a:lstStyle/>
              <a:p>
                <a:pPr>
                  <a:defRPr sz="1400" b="0"/>
                </a:pPr>
                <a:r>
                  <a:rPr lang="ja-JP" altLang="en-US" sz="1400" b="0"/>
                  <a:t>（千円）</a:t>
                </a:r>
              </a:p>
            </c:rich>
          </c:tx>
          <c:layout>
            <c:manualLayout>
              <c:xMode val="edge"/>
              <c:yMode val="edge"/>
              <c:x val="0.81704963505878092"/>
              <c:y val="0.71832204559367152"/>
            </c:manualLayout>
          </c:layout>
          <c:overlay val="0"/>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112310528"/>
        <c:crosses val="autoZero"/>
        <c:crossBetween val="between"/>
      </c:valAx>
      <c:valAx>
        <c:axId val="112322432"/>
        <c:scaling>
          <c:orientation val="minMax"/>
        </c:scaling>
        <c:delete val="1"/>
        <c:axPos val="r"/>
        <c:numFmt formatCode="#,##0" sourceLinked="1"/>
        <c:majorTickMark val="out"/>
        <c:minorTickMark val="none"/>
        <c:tickLblPos val="nextTo"/>
        <c:crossAx val="112323968"/>
        <c:crosses val="max"/>
        <c:crossBetween val="between"/>
      </c:valAx>
      <c:catAx>
        <c:axId val="112323968"/>
        <c:scaling>
          <c:orientation val="minMax"/>
        </c:scaling>
        <c:delete val="1"/>
        <c:axPos val="b"/>
        <c:majorTickMark val="out"/>
        <c:minorTickMark val="none"/>
        <c:tickLblPos val="nextTo"/>
        <c:crossAx val="112322432"/>
        <c:crosses val="autoZero"/>
        <c:auto val="1"/>
        <c:lblAlgn val="ctr"/>
        <c:lblOffset val="100"/>
        <c:noMultiLvlLbl val="0"/>
      </c:cat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'3-1希望①'!$F$93</c:f>
              <c:strCache>
                <c:ptCount val="1"/>
                <c:pt idx="0">
                  <c:v>収支差額</c:v>
                </c:pt>
              </c:strCache>
            </c:strRef>
          </c:tx>
          <c:spPr>
            <a:solidFill>
              <a:srgbClr val="00B050"/>
            </a:solidFill>
          </c:spPr>
          <c:invertIfNegative val="0"/>
          <c:dLbls>
            <c:dLbl>
              <c:idx val="0"/>
              <c:layout>
                <c:manualLayout>
                  <c:x val="-0.20628868092371469"/>
                  <c:y val="1.81584354049814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5F-4360-9BB4-8B4CAC463B9B}"/>
                </c:ext>
              </c:extLst>
            </c:dLbl>
            <c:spPr>
              <a:noFill/>
              <a:ln>
                <a:noFill/>
              </a:ln>
              <a:effectLst/>
            </c:spPr>
            <c:txPr>
              <a:bodyPr wrap="square" lIns="38100" tIns="19050" rIns="38100" bIns="19050" anchor="ctr">
                <a:spAutoFit/>
              </a:bodyPr>
              <a:lstStyle/>
              <a:p>
                <a:pPr>
                  <a:defRPr sz="1400">
                    <a:solidFill>
                      <a:srgbClr val="0070C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'3-1希望①'!$G$93</c:f>
              <c:numCache>
                <c:formatCode>#,##0_);[Red]\(#,##0\)</c:formatCode>
                <c:ptCount val="1"/>
                <c:pt idx="0">
                  <c:v>0</c:v>
                </c:pt>
              </c:numCache>
            </c:numRef>
          </c:val>
          <c:extLst>
            <c:ext xmlns:c16="http://schemas.microsoft.com/office/drawing/2014/chart" uri="{C3380CC4-5D6E-409C-BE32-E72D297353CC}">
              <c16:uniqueId val="{00000000-F7AD-4D56-A698-904CCFBC9409}"/>
            </c:ext>
          </c:extLst>
        </c:ser>
        <c:dLbls>
          <c:dLblPos val="ctr"/>
          <c:showLegendKey val="0"/>
          <c:showVal val="1"/>
          <c:showCatName val="0"/>
          <c:showSerName val="0"/>
          <c:showPercent val="0"/>
          <c:showBubbleSize val="0"/>
        </c:dLbls>
        <c:gapWidth val="50"/>
        <c:overlap val="100"/>
        <c:axId val="112364160"/>
        <c:axId val="112379392"/>
      </c:barChart>
      <c:catAx>
        <c:axId val="112364160"/>
        <c:scaling>
          <c:orientation val="minMax"/>
        </c:scaling>
        <c:delete val="1"/>
        <c:axPos val="l"/>
        <c:numFmt formatCode="General" sourceLinked="1"/>
        <c:majorTickMark val="none"/>
        <c:minorTickMark val="none"/>
        <c:tickLblPos val="nextTo"/>
        <c:crossAx val="112379392"/>
        <c:crosses val="autoZero"/>
        <c:auto val="1"/>
        <c:lblAlgn val="ctr"/>
        <c:lblOffset val="100"/>
        <c:noMultiLvlLbl val="0"/>
      </c:catAx>
      <c:valAx>
        <c:axId val="112379392"/>
        <c:scaling>
          <c:orientation val="minMax"/>
          <c:max val="10000"/>
          <c:min val="-10000"/>
        </c:scaling>
        <c:delete val="0"/>
        <c:axPos val="b"/>
        <c:majorGridlines>
          <c:spPr>
            <a:ln w="9525" cap="flat" cmpd="sng" algn="ctr">
              <a:solidFill>
                <a:schemeClr val="bg1">
                  <a:lumMod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ja-JP" altLang="en-US" sz="1400">
                    <a:solidFill>
                      <a:schemeClr val="tx1"/>
                    </a:solidFill>
                  </a:rPr>
                  <a:t>（千円）</a:t>
                </a:r>
              </a:p>
            </c:rich>
          </c:tx>
          <c:layout>
            <c:manualLayout>
              <c:xMode val="edge"/>
              <c:yMode val="edge"/>
              <c:x val="0.85308418150975396"/>
              <c:y val="0.70714897548951372"/>
            </c:manualLayout>
          </c:layout>
          <c:overlay val="0"/>
          <c:spPr>
            <a:noFill/>
            <a:ln>
              <a:noFill/>
            </a:ln>
            <a:effectLst/>
          </c:sp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112364160"/>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23534775274679"/>
          <c:y val="7.9095974824525267E-2"/>
          <c:w val="0.76148336296672592"/>
          <c:h val="0.5570821147897017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'3-2希望②'!$G$76</c:f>
            </c:numRef>
          </c:val>
          <c:extLst>
            <c:ext xmlns:c15="http://schemas.microsoft.com/office/drawing/2012/chart" uri="{02D57815-91ED-43cb-92C2-25804820EDAC}">
              <c15:filteredCategoryTitle>
                <c15:cat>
                  <c:multiLvlStrRef>
                    <c:extLst>
                      <c:ext uri="{02D57815-91ED-43cb-92C2-25804820EDAC}">
                        <c15:formulaRef>
                          <c15:sqref>'3-2希望②'!$F$76</c15:sqref>
                        </c15:formulaRef>
                      </c:ext>
                    </c:extLst>
                  </c:multiLvlStrRef>
                </c15:cat>
              </c15:filteredCategoryTitle>
            </c:ext>
            <c:ext xmlns:c16="http://schemas.microsoft.com/office/drawing/2014/chart" uri="{C3380CC4-5D6E-409C-BE32-E72D297353CC}">
              <c16:uniqueId val="{00000002-7199-4929-8A3E-5E35438A5BC9}"/>
            </c:ext>
          </c:extLst>
        </c:ser>
        <c:dLbls>
          <c:showLegendKey val="0"/>
          <c:showVal val="0"/>
          <c:showCatName val="0"/>
          <c:showSerName val="0"/>
          <c:showPercent val="0"/>
          <c:showBubbleSize val="0"/>
        </c:dLbls>
        <c:gapWidth val="100"/>
        <c:axId val="111916928"/>
        <c:axId val="111918464"/>
      </c:barChart>
      <c:catAx>
        <c:axId val="111916928"/>
        <c:scaling>
          <c:orientation val="minMax"/>
        </c:scaling>
        <c:delete val="1"/>
        <c:axPos val="l"/>
        <c:numFmt formatCode="General" sourceLinked="1"/>
        <c:majorTickMark val="none"/>
        <c:minorTickMark val="none"/>
        <c:tickLblPos val="nextTo"/>
        <c:crossAx val="111918464"/>
        <c:crosses val="autoZero"/>
        <c:auto val="1"/>
        <c:lblAlgn val="ctr"/>
        <c:lblOffset val="100"/>
        <c:noMultiLvlLbl val="0"/>
      </c:catAx>
      <c:valAx>
        <c:axId val="1119184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（千円）</a:t>
                </a:r>
              </a:p>
            </c:rich>
          </c:tx>
          <c:layout>
            <c:manualLayout>
              <c:xMode val="edge"/>
              <c:yMode val="edge"/>
              <c:x val="0.86328624554685007"/>
              <c:y val="0.819209200401085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11916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'3-2希望②'!$F$67</c:f>
              <c:strCache>
                <c:ptCount val="1"/>
                <c:pt idx="0">
                  <c:v>①調査費</c:v>
                </c:pt>
              </c:strCache>
            </c:strRef>
          </c:tx>
          <c:spPr>
            <a:solidFill>
              <a:srgbClr val="C00000"/>
            </a:solidFill>
            <a:ln>
              <a:noFill/>
            </a:ln>
            <a:effectLst/>
          </c:spPr>
          <c:invertIfNegative val="0"/>
          <c:dLbls>
            <c:delete val="1"/>
          </c:dLbls>
          <c:val>
            <c:numRef>
              <c:f>'3-2希望②'!$F$67</c:f>
            </c:numRef>
          </c:val>
          <c:extLst>
            <c:ext xmlns:c16="http://schemas.microsoft.com/office/drawing/2014/chart" uri="{C3380CC4-5D6E-409C-BE32-E72D297353CC}">
              <c16:uniqueId val="{00000014-72AE-4C50-88FE-F8ABE5768C69}"/>
            </c:ext>
          </c:extLst>
        </c:ser>
        <c:ser>
          <c:idx val="1"/>
          <c:order val="1"/>
          <c:tx>
            <c:strRef>
              <c:f>'3-2希望②'!$F$68</c:f>
              <c:strCache>
                <c:ptCount val="1"/>
                <c:pt idx="0">
                  <c:v>②解体費</c:v>
                </c:pt>
              </c:strCache>
            </c:strRef>
          </c:tx>
          <c:spPr>
            <a:solidFill>
              <a:srgbClr val="FF0000"/>
            </a:solidFill>
            <a:ln>
              <a:noFill/>
            </a:ln>
            <a:effectLst/>
          </c:spPr>
          <c:invertIfNegative val="0"/>
          <c:dLbls>
            <c:delete val="1"/>
          </c:dLbls>
          <c:val>
            <c:numRef>
              <c:f>'3-2希望②'!$G$68</c:f>
            </c:numRef>
          </c:val>
          <c:extLst>
            <c:ext xmlns:c16="http://schemas.microsoft.com/office/drawing/2014/chart" uri="{C3380CC4-5D6E-409C-BE32-E72D297353CC}">
              <c16:uniqueId val="{00000016-72AE-4C50-88FE-F8ABE5768C69}"/>
            </c:ext>
          </c:extLst>
        </c:ser>
        <c:ser>
          <c:idx val="2"/>
          <c:order val="2"/>
          <c:tx>
            <c:strRef>
              <c:f>'3-2希望②'!$F$69</c:f>
              <c:strCache>
                <c:ptCount val="1"/>
                <c:pt idx="0">
                  <c:v>③片付け費</c:v>
                </c:pt>
              </c:strCache>
            </c:strRef>
          </c:tx>
          <c:spPr>
            <a:solidFill>
              <a:srgbClr val="FF9933"/>
            </a:solidFill>
            <a:ln>
              <a:noFill/>
            </a:ln>
            <a:effectLst/>
          </c:spPr>
          <c:invertIfNegative val="0"/>
          <c:dLbls>
            <c:dLbl>
              <c:idx val="0"/>
              <c:layout>
                <c:manualLayout>
                  <c:x val="1.660857495943619E-3"/>
                  <c:y val="0.11960571439942864"/>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72AE-4C50-88FE-F8ABE5768C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'3-2希望②'!$G$69</c:f>
            </c:numRef>
          </c:val>
          <c:extLst>
            <c:ext xmlns:c16="http://schemas.microsoft.com/office/drawing/2014/chart" uri="{C3380CC4-5D6E-409C-BE32-E72D297353CC}">
              <c16:uniqueId val="{00000019-72AE-4C50-88FE-F8ABE5768C69}"/>
            </c:ext>
          </c:extLst>
        </c:ser>
        <c:ser>
          <c:idx val="3"/>
          <c:order val="3"/>
          <c:tx>
            <c:strRef>
              <c:f>'3-2希望②'!$F$70</c:f>
              <c:strCache>
                <c:ptCount val="1"/>
                <c:pt idx="0">
                  <c:v>④改修費</c:v>
                </c:pt>
              </c:strCache>
            </c:strRef>
          </c:tx>
          <c:spPr>
            <a:solidFill>
              <a:srgbClr val="FF7C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'3-2希望②'!$G$70</c:f>
            </c:numRef>
          </c:val>
          <c:extLst>
            <c:ext xmlns:c16="http://schemas.microsoft.com/office/drawing/2014/chart" uri="{C3380CC4-5D6E-409C-BE32-E72D297353CC}">
              <c16:uniqueId val="{0000001B-72AE-4C50-88FE-F8ABE5768C69}"/>
            </c:ext>
          </c:extLst>
        </c:ser>
        <c:ser>
          <c:idx val="4"/>
          <c:order val="4"/>
          <c:tx>
            <c:strRef>
              <c:f>'3-2希望②'!$F$71</c:f>
              <c:strCache>
                <c:ptCount val="1"/>
                <c:pt idx="0">
                  <c:v>⑤維持管理費</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'3-2希望②'!$G$71</c:f>
            </c:numRef>
          </c:val>
          <c:extLst>
            <c:ext xmlns:c16="http://schemas.microsoft.com/office/drawing/2014/chart" uri="{C3380CC4-5D6E-409C-BE32-E72D297353CC}">
              <c16:uniqueId val="{0000001D-72AE-4C50-88FE-F8ABE5768C69}"/>
            </c:ext>
          </c:extLst>
        </c:ser>
        <c:ser>
          <c:idx val="5"/>
          <c:order val="5"/>
          <c:tx>
            <c:strRef>
              <c:f>'3-2希望②'!$F$72</c:f>
              <c:strCache>
                <c:ptCount val="1"/>
                <c:pt idx="0">
                  <c:v>⑥税金</c:v>
                </c:pt>
              </c:strCache>
            </c:strRef>
          </c:tx>
          <c:spPr>
            <a:solidFill>
              <a:srgbClr val="FFCCFF"/>
            </a:solidFill>
            <a:ln>
              <a:noFill/>
            </a:ln>
            <a:effectLst/>
          </c:spPr>
          <c:invertIfNegative val="0"/>
          <c:dLbls>
            <c:spPr>
              <a:noFill/>
              <a:ln>
                <a:noFill/>
              </a:ln>
              <a:effectLst/>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'3-2希望②'!$G$72</c:f>
            </c:numRef>
          </c:val>
          <c:extLst>
            <c:ext xmlns:c16="http://schemas.microsoft.com/office/drawing/2014/chart" uri="{C3380CC4-5D6E-409C-BE32-E72D297353CC}">
              <c16:uniqueId val="{0000001F-72AE-4C50-88FE-F8ABE5768C69}"/>
            </c:ext>
          </c:extLst>
        </c:ser>
        <c:ser>
          <c:idx val="6"/>
          <c:order val="6"/>
          <c:tx>
            <c:strRef>
              <c:f>'3-2希望②'!$F$73</c:f>
              <c:strCache>
                <c:ptCount val="1"/>
                <c:pt idx="0">
                  <c:v>⑦売買価格</c:v>
                </c:pt>
              </c:strCache>
            </c:strRef>
          </c:tx>
          <c:spPr>
            <a:solidFill>
              <a:srgbClr val="0066FF"/>
            </a:solidFill>
            <a:ln>
              <a:noFill/>
            </a:ln>
            <a:effectLst/>
          </c:spPr>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'3-2希望②'!$G$73</c:f>
            </c:numRef>
          </c:val>
          <c:extLst>
            <c:ext xmlns:c16="http://schemas.microsoft.com/office/drawing/2014/chart" uri="{C3380CC4-5D6E-409C-BE32-E72D297353CC}">
              <c16:uniqueId val="{00000021-72AE-4C50-88FE-F8ABE5768C69}"/>
            </c:ext>
          </c:extLst>
        </c:ser>
        <c:ser>
          <c:idx val="7"/>
          <c:order val="7"/>
          <c:tx>
            <c:strRef>
              <c:f>'3-2希望②'!$F$74</c:f>
              <c:strCache>
                <c:ptCount val="1"/>
                <c:pt idx="0">
                  <c:v>⑧賃貸料等</c:v>
                </c:pt>
              </c:strCache>
            </c:strRef>
          </c:tx>
          <c:spPr>
            <a:solidFill>
              <a:srgbClr val="66CCF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7-72AE-4C50-88FE-F8ABE5768C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'3-2希望②'!$G$74</c:f>
            </c:numRef>
          </c:val>
          <c:extLst>
            <c:ext xmlns:c16="http://schemas.microsoft.com/office/drawing/2014/chart" uri="{C3380CC4-5D6E-409C-BE32-E72D297353CC}">
              <c16:uniqueId val="{00000023-72AE-4C50-88FE-F8ABE5768C69}"/>
            </c:ext>
          </c:extLst>
        </c:ser>
        <c:ser>
          <c:idx val="8"/>
          <c:order val="8"/>
          <c:tx>
            <c:strRef>
              <c:f>'3-2希望②'!$F$75</c:f>
              <c:strCache>
                <c:ptCount val="1"/>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'3-2希望②'!$G$75</c:f>
            </c:numRef>
          </c:val>
          <c:extLst>
            <c:ext xmlns:c16="http://schemas.microsoft.com/office/drawing/2014/chart" uri="{C3380CC4-5D6E-409C-BE32-E72D297353CC}">
              <c16:uniqueId val="{00000026-72AE-4C50-88FE-F8ABE5768C69}"/>
            </c:ext>
          </c:extLst>
        </c:ser>
        <c:dLbls>
          <c:dLblPos val="ctr"/>
          <c:showLegendKey val="0"/>
          <c:showVal val="1"/>
          <c:showCatName val="0"/>
          <c:showSerName val="0"/>
          <c:showPercent val="0"/>
          <c:showBubbleSize val="0"/>
        </c:dLbls>
        <c:gapWidth val="50"/>
        <c:overlap val="100"/>
        <c:axId val="112009984"/>
        <c:axId val="112011520"/>
      </c:barChart>
      <c:catAx>
        <c:axId val="112009984"/>
        <c:scaling>
          <c:orientation val="minMax"/>
        </c:scaling>
        <c:delete val="1"/>
        <c:axPos val="l"/>
        <c:numFmt formatCode="General" sourceLinked="1"/>
        <c:majorTickMark val="none"/>
        <c:minorTickMark val="none"/>
        <c:tickLblPos val="nextTo"/>
        <c:crossAx val="112011520"/>
        <c:crosses val="autoZero"/>
        <c:auto val="1"/>
        <c:lblAlgn val="ctr"/>
        <c:lblOffset val="100"/>
        <c:noMultiLvlLbl val="0"/>
      </c:catAx>
      <c:valAx>
        <c:axId val="112011520"/>
        <c:scaling>
          <c:orientation val="minMax"/>
        </c:scaling>
        <c:delete val="0"/>
        <c:axPos val="b"/>
        <c:majorGridlines>
          <c:spPr>
            <a:ln w="9525" cap="flat" cmpd="sng" algn="ctr">
              <a:solidFill>
                <a:schemeClr val="bg1">
                  <a:lumMod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（千円）</a:t>
                </a:r>
              </a:p>
            </c:rich>
          </c:tx>
          <c:layout>
            <c:manualLayout>
              <c:xMode val="edge"/>
              <c:yMode val="edge"/>
              <c:x val="0.93007193702977009"/>
              <c:y val="0.61426290961921326"/>
            </c:manualLayout>
          </c:layout>
          <c:overlay val="0"/>
          <c:spPr>
            <a:noFill/>
            <a:ln>
              <a:noFill/>
            </a:ln>
            <a:effectLst/>
          </c:sp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12009984"/>
        <c:crosses val="autoZero"/>
        <c:crossBetween val="between"/>
      </c:valAx>
    </c:plotArea>
    <c:legend>
      <c:legendPos val="b"/>
      <c:layout>
        <c:manualLayout>
          <c:xMode val="edge"/>
          <c:yMode val="edge"/>
          <c:x val="3.0711028747180274E-2"/>
          <c:y val="0.76424156547629729"/>
          <c:w val="0.8999999735826707"/>
          <c:h val="0.235758407939957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'3-2希望②'!$F$93</c:f>
              <c:strCache>
                <c:ptCount val="1"/>
                <c:pt idx="0">
                  <c:v>収支差額</c:v>
                </c:pt>
              </c:strCache>
            </c:strRef>
          </c:tx>
          <c:spPr>
            <a:solidFill>
              <a:srgbClr val="00B050"/>
            </a:solidFill>
          </c:spPr>
          <c:invertIfNegative val="0"/>
          <c:dLbls>
            <c:dLbl>
              <c:idx val="0"/>
              <c:layout>
                <c:manualLayout>
                  <c:x val="0.15080576759966072"/>
                  <c:y val="-8.6561851851094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E-4370-BAD9-002427089351}"/>
                </c:ext>
              </c:extLst>
            </c:dLbl>
            <c:spPr>
              <a:noFill/>
              <a:ln>
                <a:noFill/>
              </a:ln>
              <a:effectLst/>
            </c:spPr>
            <c:txPr>
              <a:bodyPr wrap="square" lIns="38100" tIns="19050" rIns="38100" bIns="19050" anchor="ctr">
                <a:spAutoFit/>
              </a:bodyPr>
              <a:lstStyle/>
              <a:p>
                <a:pPr>
                  <a:defRPr sz="1400">
                    <a:solidFill>
                      <a:srgbClr val="0070C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'3-2希望②'!$G$93</c:f>
              <c:numCache>
                <c:formatCode>#,##0_);[Red]\(#,##0\)</c:formatCode>
                <c:ptCount val="1"/>
                <c:pt idx="0">
                  <c:v>-599.07572855700005</c:v>
                </c:pt>
              </c:numCache>
            </c:numRef>
          </c:val>
          <c:extLst>
            <c:ext xmlns:c16="http://schemas.microsoft.com/office/drawing/2014/chart" uri="{C3380CC4-5D6E-409C-BE32-E72D297353CC}">
              <c16:uniqueId val="{00000000-3AAF-4C7E-A53F-56EDD6D2569E}"/>
            </c:ext>
          </c:extLst>
        </c:ser>
        <c:dLbls>
          <c:dLblPos val="ctr"/>
          <c:showLegendKey val="0"/>
          <c:showVal val="1"/>
          <c:showCatName val="0"/>
          <c:showSerName val="0"/>
          <c:showPercent val="0"/>
          <c:showBubbleSize val="0"/>
        </c:dLbls>
        <c:gapWidth val="50"/>
        <c:overlap val="100"/>
        <c:axId val="112044288"/>
        <c:axId val="112055424"/>
      </c:barChart>
      <c:catAx>
        <c:axId val="112044288"/>
        <c:scaling>
          <c:orientation val="minMax"/>
        </c:scaling>
        <c:delete val="1"/>
        <c:axPos val="l"/>
        <c:numFmt formatCode="General" sourceLinked="1"/>
        <c:majorTickMark val="none"/>
        <c:minorTickMark val="none"/>
        <c:tickLblPos val="nextTo"/>
        <c:crossAx val="112055424"/>
        <c:crosses val="autoZero"/>
        <c:auto val="1"/>
        <c:lblAlgn val="ctr"/>
        <c:lblOffset val="100"/>
        <c:noMultiLvlLbl val="0"/>
      </c:catAx>
      <c:valAx>
        <c:axId val="112055424"/>
        <c:scaling>
          <c:orientation val="minMax"/>
          <c:max val="10000"/>
          <c:min val="-10000"/>
        </c:scaling>
        <c:delete val="0"/>
        <c:axPos val="b"/>
        <c:majorGridlines>
          <c:spPr>
            <a:ln w="9525" cap="flat" cmpd="sng" algn="ctr">
              <a:solidFill>
                <a:schemeClr val="bg1">
                  <a:lumMod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ja-JP" altLang="en-US" sz="1400">
                    <a:solidFill>
                      <a:schemeClr val="tx1"/>
                    </a:solidFill>
                  </a:rPr>
                  <a:t>（千円）</a:t>
                </a:r>
              </a:p>
            </c:rich>
          </c:tx>
          <c:layout>
            <c:manualLayout>
              <c:xMode val="edge"/>
              <c:yMode val="edge"/>
              <c:x val="0.80730380730380735"/>
              <c:y val="0.74359295157389393"/>
            </c:manualLayout>
          </c:layout>
          <c:overlay val="0"/>
          <c:spPr>
            <a:noFill/>
            <a:ln>
              <a:noFill/>
            </a:ln>
            <a:effectLst/>
          </c:sp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112044288"/>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tx>
            <c:strRef>
              <c:f>'3-2希望②'!$F$81</c:f>
              <c:strCache>
                <c:ptCount val="1"/>
                <c:pt idx="0">
                  <c:v>①調査費</c:v>
                </c:pt>
              </c:strCache>
            </c:strRef>
          </c:tx>
          <c:spPr>
            <a:solidFill>
              <a:schemeClr val="bg1">
                <a:lumMod val="50000"/>
              </a:schemeClr>
            </a:solidFill>
            <a:ln>
              <a:noFill/>
            </a:ln>
            <a:effectLst/>
          </c:spPr>
          <c:invertIfNegative val="0"/>
          <c:dLbls>
            <c:delete val="1"/>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'3-2希望②'!$F$81:$G$81</c15:sqref>
                  </c15:fullRef>
                </c:ext>
              </c:extLst>
              <c:f>'3-2希望②'!$G$81</c:f>
              <c:numCache>
                <c:formatCode>#,##0</c:formatCode>
                <c:ptCount val="1"/>
                <c:pt idx="0">
                  <c:v>599.07572855700005</c:v>
                </c:pt>
              </c:numCache>
            </c:numRef>
          </c:val>
          <c:extLst>
            <c:ext xmlns:c16="http://schemas.microsoft.com/office/drawing/2014/chart" uri="{C3380CC4-5D6E-409C-BE32-E72D297353CC}">
              <c16:uniqueId val="{00000002-759F-49F4-93EE-41BA326A9369}"/>
            </c:ext>
          </c:extLst>
        </c:ser>
        <c:ser>
          <c:idx val="1"/>
          <c:order val="1"/>
          <c:tx>
            <c:strRef>
              <c:f>'3-2希望②'!$F$82</c:f>
              <c:strCache>
                <c:ptCount val="1"/>
                <c:pt idx="0">
                  <c:v>②解体費</c:v>
                </c:pt>
              </c:strCache>
            </c:strRef>
          </c:tx>
          <c:spPr>
            <a:solidFill>
              <a:srgbClr val="FF0000"/>
            </a:solidFill>
            <a:ln>
              <a:noFill/>
            </a:ln>
            <a:effectLst/>
          </c:spPr>
          <c:invertIfNegative val="0"/>
          <c:dLbls>
            <c:delete val="1"/>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'3-2希望②'!$F$82:$G$82</c15:sqref>
                  </c15:fullRef>
                </c:ext>
              </c:extLst>
              <c:f>'3-2希望②'!$G$82</c:f>
              <c:numCache>
                <c:formatCode>#,##0</c:formatCode>
                <c:ptCount val="1"/>
                <c:pt idx="0">
                  <c:v>0</c:v>
                </c:pt>
              </c:numCache>
            </c:numRef>
          </c:val>
          <c:extLst>
            <c:ext xmlns:c16="http://schemas.microsoft.com/office/drawing/2014/chart" uri="{C3380CC4-5D6E-409C-BE32-E72D297353CC}">
              <c16:uniqueId val="{00000004-759F-49F4-93EE-41BA326A9369}"/>
            </c:ext>
          </c:extLst>
        </c:ser>
        <c:ser>
          <c:idx val="2"/>
          <c:order val="2"/>
          <c:tx>
            <c:strRef>
              <c:f>'3-2希望②'!$F$83</c:f>
              <c:strCache>
                <c:ptCount val="1"/>
                <c:pt idx="0">
                  <c:v>③片付け費</c:v>
                </c:pt>
              </c:strCache>
            </c:strRef>
          </c:tx>
          <c:spPr>
            <a:solidFill>
              <a:srgbClr val="FF9933"/>
            </a:solidFill>
            <a:ln>
              <a:noFill/>
            </a:ln>
            <a:effectLst/>
          </c:spPr>
          <c:invertIfNegative val="0"/>
          <c:dLbls>
            <c:delete val="1"/>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'3-2希望②'!$F$83:$G$83</c15:sqref>
                  </c15:fullRef>
                </c:ext>
              </c:extLst>
              <c:f>'3-2希望②'!$G$83</c:f>
              <c:numCache>
                <c:formatCode>#,##0</c:formatCode>
                <c:ptCount val="1"/>
                <c:pt idx="0">
                  <c:v>0</c:v>
                </c:pt>
              </c:numCache>
            </c:numRef>
          </c:val>
          <c:extLst>
            <c:ext xmlns:c16="http://schemas.microsoft.com/office/drawing/2014/chart" uri="{C3380CC4-5D6E-409C-BE32-E72D297353CC}">
              <c16:uniqueId val="{00000006-759F-49F4-93EE-41BA326A9369}"/>
            </c:ext>
          </c:extLst>
        </c:ser>
        <c:ser>
          <c:idx val="3"/>
          <c:order val="3"/>
          <c:tx>
            <c:strRef>
              <c:f>'3-2希望②'!$F$84</c:f>
              <c:strCache>
                <c:ptCount val="1"/>
                <c:pt idx="0">
                  <c:v>④改修費</c:v>
                </c:pt>
              </c:strCache>
            </c:strRef>
          </c:tx>
          <c:spPr>
            <a:solidFill>
              <a:srgbClr val="FF7C80"/>
            </a:solidFill>
            <a:ln>
              <a:noFill/>
            </a:ln>
            <a:effectLst/>
          </c:spPr>
          <c:invertIfNegative val="0"/>
          <c:dLbls>
            <c:delete val="1"/>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'3-2希望②'!$F$84:$G$84</c15:sqref>
                  </c15:fullRef>
                </c:ext>
              </c:extLst>
              <c:f>'3-2希望②'!$G$84</c:f>
              <c:numCache>
                <c:formatCode>#,##0</c:formatCode>
                <c:ptCount val="1"/>
                <c:pt idx="0">
                  <c:v>0</c:v>
                </c:pt>
              </c:numCache>
            </c:numRef>
          </c:val>
          <c:extLst>
            <c:ext xmlns:c16="http://schemas.microsoft.com/office/drawing/2014/chart" uri="{C3380CC4-5D6E-409C-BE32-E72D297353CC}">
              <c16:uniqueId val="{00000008-759F-49F4-93EE-41BA326A9369}"/>
            </c:ext>
          </c:extLst>
        </c:ser>
        <c:ser>
          <c:idx val="4"/>
          <c:order val="4"/>
          <c:tx>
            <c:strRef>
              <c:f>'3-2希望②'!$F$85</c:f>
              <c:strCache>
                <c:ptCount val="1"/>
                <c:pt idx="0">
                  <c:v>⑤維持管理費</c:v>
                </c:pt>
              </c:strCache>
            </c:strRef>
          </c:tx>
          <c:spPr>
            <a:solidFill>
              <a:srgbClr val="FF99CC"/>
            </a:solidFill>
            <a:ln>
              <a:noFill/>
            </a:ln>
            <a:effectLst/>
          </c:spPr>
          <c:invertIfNegative val="0"/>
          <c:dLbls>
            <c:delete val="1"/>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'3-2希望②'!$F$85:$G$85</c15:sqref>
                  </c15:fullRef>
                </c:ext>
              </c:extLst>
              <c:f>'3-2希望②'!$G$85</c:f>
              <c:numCache>
                <c:formatCode>#,##0</c:formatCode>
                <c:ptCount val="1"/>
                <c:pt idx="0">
                  <c:v>0</c:v>
                </c:pt>
              </c:numCache>
            </c:numRef>
          </c:val>
          <c:extLst>
            <c:ext xmlns:c16="http://schemas.microsoft.com/office/drawing/2014/chart" uri="{C3380CC4-5D6E-409C-BE32-E72D297353CC}">
              <c16:uniqueId val="{0000000A-759F-49F4-93EE-41BA326A9369}"/>
            </c:ext>
          </c:extLst>
        </c:ser>
        <c:ser>
          <c:idx val="5"/>
          <c:order val="5"/>
          <c:tx>
            <c:strRef>
              <c:f>'3-2希望②'!$F$86</c:f>
              <c:strCache>
                <c:ptCount val="1"/>
                <c:pt idx="0">
                  <c:v>⑥税金</c:v>
                </c:pt>
              </c:strCache>
            </c:strRef>
          </c:tx>
          <c:spPr>
            <a:solidFill>
              <a:srgbClr val="FFCCFF"/>
            </a:solidFill>
            <a:ln>
              <a:noFill/>
            </a:ln>
            <a:effectLst/>
          </c:spPr>
          <c:invertIfNegative val="0"/>
          <c:dLbls>
            <c:delete val="1"/>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'3-2希望②'!$F$86:$G$86</c15:sqref>
                  </c15:fullRef>
                </c:ext>
              </c:extLst>
              <c:f>'3-2希望②'!$G$86</c:f>
              <c:numCache>
                <c:formatCode>#,##0</c:formatCode>
                <c:ptCount val="1"/>
                <c:pt idx="0">
                  <c:v>0</c:v>
                </c:pt>
              </c:numCache>
            </c:numRef>
          </c:val>
          <c:extLst>
            <c:ext xmlns:c16="http://schemas.microsoft.com/office/drawing/2014/chart" uri="{C3380CC4-5D6E-409C-BE32-E72D297353CC}">
              <c16:uniqueId val="{0000000C-759F-49F4-93EE-41BA326A9369}"/>
            </c:ext>
          </c:extLst>
        </c:ser>
        <c:dLbls>
          <c:dLblPos val="ctr"/>
          <c:showLegendKey val="0"/>
          <c:showVal val="1"/>
          <c:showCatName val="0"/>
          <c:showSerName val="0"/>
          <c:showPercent val="0"/>
          <c:showBubbleSize val="0"/>
        </c:dLbls>
        <c:gapWidth val="50"/>
        <c:overlap val="100"/>
        <c:axId val="112117632"/>
        <c:axId val="112119168"/>
        <c:extLst>
          <c:ext xmlns:c15="http://schemas.microsoft.com/office/drawing/2012/chart" uri="{02D57815-91ED-43cb-92C2-25804820EDAC}">
            <c15:filteredBarSeries>
              <c15:ser>
                <c:idx val="6"/>
                <c:order val="6"/>
                <c:tx>
                  <c:strRef>
                    <c:extLst>
                      <c:ext uri="{02D57815-91ED-43cb-92C2-25804820EDAC}">
                        <c15:formulaRef>
                          <c15:sqref>'3-2希望②'!$F$87</c15:sqref>
                        </c15:formulaRef>
                      </c:ext>
                    </c:extLst>
                    <c:strCache>
                      <c:ptCount val="1"/>
                    </c:strCache>
                  </c:strRef>
                </c:tx>
                <c:spPr>
                  <a:solidFill>
                    <a:srgbClr val="C00000"/>
                  </a:solidFill>
                  <a:ln>
                    <a:noFill/>
                  </a:ln>
                  <a:effectLst/>
                </c:spPr>
                <c:invertIfNegative val="0"/>
                <c:dLbls>
                  <c:spPr>
                    <a:noFill/>
                    <a:ln>
                      <a:noFill/>
                    </a:ln>
                    <a:effectLst/>
                  </c:spPr>
                  <c:dLblPos val="ctr"/>
                  <c:showLegendKey val="0"/>
                  <c:showVal val="1"/>
                  <c:showCatName val="0"/>
                  <c:showSerName val="0"/>
                  <c:showPercent val="0"/>
                  <c:showBubbleSize val="0"/>
                  <c:showLeaderLines val="0"/>
                  <c:extLst>
                    <c:ext uri="{CE6537A1-D6FC-4f65-9D91-7224C49458BB}">
                      <c15:showLeaderLines val="1"/>
                    </c:ext>
                  </c:extLst>
                </c:dLbls>
                <c:val>
                  <c:numRef>
                    <c:extLst>
                      <c:ext uri="{02D57815-91ED-43cb-92C2-25804820EDAC}">
                        <c15:fullRef>
                          <c15:sqref>'3-2希望②'!$G$87</c15:sqref>
                        </c15:fullRef>
                        <c15:formulaRef>
                          <c15:sqref/>
                        </c15:formulaRef>
                      </c:ext>
                    </c:extLst>
                    <c:numCache>
                      <c:formatCode>#,##0</c:formatCode>
                      <c:ptCount val="0"/>
                    </c:numCache>
                  </c:numRef>
                </c:val>
                <c:extLst>
                  <c:ext xmlns:c16="http://schemas.microsoft.com/office/drawing/2014/chart" uri="{C3380CC4-5D6E-409C-BE32-E72D297353CC}">
                    <c16:uniqueId val="{0000000D-759F-49F4-93EE-41BA326A9369}"/>
                  </c:ext>
                </c:extLst>
              </c15:ser>
            </c15:filteredBarSeries>
          </c:ext>
        </c:extLst>
      </c:barChart>
      <c:catAx>
        <c:axId val="112117632"/>
        <c:scaling>
          <c:orientation val="minMax"/>
        </c:scaling>
        <c:delete val="1"/>
        <c:axPos val="r"/>
        <c:numFmt formatCode="General" sourceLinked="1"/>
        <c:majorTickMark val="none"/>
        <c:minorTickMark val="none"/>
        <c:tickLblPos val="nextTo"/>
        <c:crossAx val="112119168"/>
        <c:crosses val="autoZero"/>
        <c:auto val="1"/>
        <c:lblAlgn val="ctr"/>
        <c:lblOffset val="100"/>
        <c:noMultiLvlLbl val="0"/>
      </c:catAx>
      <c:valAx>
        <c:axId val="112119168"/>
        <c:scaling>
          <c:orientation val="maxMin"/>
          <c:max val="20000"/>
        </c:scaling>
        <c:delete val="0"/>
        <c:axPos val="b"/>
        <c:majorGridlines>
          <c:spPr>
            <a:ln w="9525" cap="flat" cmpd="sng" algn="ctr">
              <a:solidFill>
                <a:schemeClr val="bg1">
                  <a:lumMod val="85000"/>
                </a:schemeClr>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112117632"/>
        <c:crosses val="autoZero"/>
        <c:crossBetween val="between"/>
      </c:val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12330304042776E-2"/>
          <c:y val="0.10022779043280182"/>
          <c:w val="0.91791054638157044"/>
          <c:h val="0.35733108532276292"/>
        </c:manualLayout>
      </c:layout>
      <c:barChart>
        <c:barDir val="bar"/>
        <c:grouping val="stacked"/>
        <c:varyColors val="0"/>
        <c:ser>
          <c:idx val="0"/>
          <c:order val="0"/>
          <c:spPr>
            <a:solidFill>
              <a:srgbClr val="0066FF"/>
            </a:solidFill>
          </c:spPr>
          <c:invertIfNegative val="0"/>
          <c:dLbls>
            <c:delete val="1"/>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'3-2希望②'!$F$89:$G$89</c15:sqref>
                  </c15:fullRef>
                </c:ext>
              </c:extLst>
              <c:f>'3-2希望②'!$G$89</c:f>
              <c:numCache>
                <c:formatCode>#,##0</c:formatCode>
                <c:ptCount val="1"/>
                <c:pt idx="0">
                  <c:v>0</c:v>
                </c:pt>
              </c:numCache>
            </c:numRef>
          </c:val>
          <c:extLst>
            <c:ext xmlns:c16="http://schemas.microsoft.com/office/drawing/2014/chart" uri="{C3380CC4-5D6E-409C-BE32-E72D297353CC}">
              <c16:uniqueId val="{00000000-7EA1-44A8-A795-22FDC2FBF33C}"/>
            </c:ext>
          </c:extLst>
        </c:ser>
        <c:ser>
          <c:idx val="1"/>
          <c:order val="1"/>
          <c:spPr>
            <a:solidFill>
              <a:srgbClr val="00B0F0"/>
            </a:solidFill>
          </c:spPr>
          <c:invertIfNegative val="0"/>
          <c:dLbls>
            <c:delete val="1"/>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'3-2希望②'!$F$90:$G$90</c15:sqref>
                  </c15:fullRef>
                </c:ext>
              </c:extLst>
              <c:f>'3-2希望②'!$G$90</c:f>
              <c:numCache>
                <c:formatCode>#,##0</c:formatCode>
                <c:ptCount val="1"/>
                <c:pt idx="0">
                  <c:v>0</c:v>
                </c:pt>
              </c:numCache>
            </c:numRef>
          </c:val>
          <c:extLst>
            <c:ext xmlns:c16="http://schemas.microsoft.com/office/drawing/2014/chart" uri="{C3380CC4-5D6E-409C-BE32-E72D297353CC}">
              <c16:uniqueId val="{00000001-7EA1-44A8-A795-22FDC2FBF33C}"/>
            </c:ext>
          </c:extLst>
        </c:ser>
        <c:dLbls>
          <c:dLblPos val="ctr"/>
          <c:showLegendKey val="0"/>
          <c:showVal val="1"/>
          <c:showCatName val="0"/>
          <c:showSerName val="0"/>
          <c:showPercent val="0"/>
          <c:showBubbleSize val="0"/>
        </c:dLbls>
        <c:gapWidth val="50"/>
        <c:overlap val="100"/>
        <c:axId val="112898816"/>
        <c:axId val="112900352"/>
      </c:barChart>
      <c:lineChart>
        <c:grouping val="standard"/>
        <c:varyColors val="0"/>
        <c:ser>
          <c:idx val="2"/>
          <c:order val="2"/>
          <c:dPt>
            <c:idx val="0"/>
            <c:marker>
              <c:symbol val="none"/>
            </c:marker>
            <c:bubble3D val="0"/>
            <c:extLst>
              <c:ext xmlns:c16="http://schemas.microsoft.com/office/drawing/2014/chart" uri="{C3380CC4-5D6E-409C-BE32-E72D297353CC}">
                <c16:uniqueId val="{00000000-B9B6-446C-8248-2AC50B7E1163}"/>
              </c:ext>
            </c:extLst>
          </c:dPt>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'3-2希望②'!$F$91:$G$91</c15:sqref>
                  </c15:fullRef>
                </c:ext>
              </c:extLst>
              <c:f>'3-2希望②'!$G$91</c:f>
              <c:numCache>
                <c:formatCode>#,##0</c:formatCode>
                <c:ptCount val="1"/>
                <c:pt idx="0">
                  <c:v>0</c:v>
                </c:pt>
              </c:numCache>
            </c:numRef>
          </c:val>
          <c:smooth val="0"/>
          <c:extLst>
            <c:ext xmlns:c16="http://schemas.microsoft.com/office/drawing/2014/chart" uri="{C3380CC4-5D6E-409C-BE32-E72D297353CC}">
              <c16:uniqueId val="{00000003-7EA1-44A8-A795-22FDC2FBF33C}"/>
            </c:ext>
          </c:extLst>
        </c:ser>
        <c:dLbls>
          <c:showLegendKey val="0"/>
          <c:showVal val="0"/>
          <c:showCatName val="0"/>
          <c:showSerName val="0"/>
          <c:showPercent val="0"/>
          <c:showBubbleSize val="0"/>
        </c:dLbls>
        <c:marker val="1"/>
        <c:smooth val="0"/>
        <c:axId val="112904064"/>
        <c:axId val="112902528"/>
      </c:lineChart>
      <c:catAx>
        <c:axId val="112898816"/>
        <c:scaling>
          <c:orientation val="minMax"/>
        </c:scaling>
        <c:delete val="1"/>
        <c:axPos val="l"/>
        <c:numFmt formatCode="General" sourceLinked="1"/>
        <c:majorTickMark val="none"/>
        <c:minorTickMark val="none"/>
        <c:tickLblPos val="nextTo"/>
        <c:crossAx val="112900352"/>
        <c:crosses val="autoZero"/>
        <c:auto val="1"/>
        <c:lblAlgn val="ctr"/>
        <c:lblOffset val="100"/>
        <c:noMultiLvlLbl val="0"/>
      </c:catAx>
      <c:valAx>
        <c:axId val="112900352"/>
        <c:scaling>
          <c:orientation val="minMax"/>
          <c:max val="20000"/>
        </c:scaling>
        <c:delete val="0"/>
        <c:axPos val="b"/>
        <c:majorGridlines>
          <c:spPr>
            <a:ln w="9525" cap="flat" cmpd="sng" algn="ctr">
              <a:solidFill>
                <a:schemeClr val="bg1">
                  <a:lumMod val="85000"/>
                </a:schemeClr>
              </a:solidFill>
              <a:round/>
            </a:ln>
            <a:effectLst/>
          </c:spPr>
        </c:majorGridlines>
        <c:title>
          <c:tx>
            <c:rich>
              <a:bodyPr/>
              <a:lstStyle/>
              <a:p>
                <a:pPr>
                  <a:defRPr/>
                </a:pPr>
                <a:r>
                  <a:rPr lang="ja-JP" altLang="en-US" sz="1400" b="0"/>
                  <a:t>（千円）</a:t>
                </a:r>
              </a:p>
            </c:rich>
          </c:tx>
          <c:layout>
            <c:manualLayout>
              <c:xMode val="edge"/>
              <c:yMode val="edge"/>
              <c:x val="0.79485178688873392"/>
              <c:y val="0.70007623990620471"/>
            </c:manualLayout>
          </c:layout>
          <c:overlay val="0"/>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crossAx val="112898816"/>
        <c:crosses val="autoZero"/>
        <c:crossBetween val="between"/>
      </c:valAx>
      <c:valAx>
        <c:axId val="112902528"/>
        <c:scaling>
          <c:orientation val="minMax"/>
        </c:scaling>
        <c:delete val="1"/>
        <c:axPos val="r"/>
        <c:numFmt formatCode="General" sourceLinked="1"/>
        <c:majorTickMark val="out"/>
        <c:minorTickMark val="none"/>
        <c:tickLblPos val="nextTo"/>
        <c:crossAx val="112904064"/>
        <c:crosses val="max"/>
        <c:crossBetween val="between"/>
      </c:valAx>
      <c:catAx>
        <c:axId val="112904064"/>
        <c:scaling>
          <c:orientation val="minMax"/>
        </c:scaling>
        <c:delete val="1"/>
        <c:axPos val="b"/>
        <c:numFmt formatCode="General" sourceLinked="0"/>
        <c:majorTickMark val="out"/>
        <c:minorTickMark val="none"/>
        <c:tickLblPos val="nextTo"/>
        <c:crossAx val="112902528"/>
        <c:crosses val="autoZero"/>
        <c:auto val="1"/>
        <c:lblAlgn val="ctr"/>
        <c:lblOffset val="100"/>
        <c:noMultiLvlLbl val="0"/>
      </c:catAx>
      <c:spPr>
        <a:ln>
          <a:solidFill>
            <a:schemeClr val="tx1"/>
          </a:solidFill>
        </a:ln>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emf"/><Relationship Id="rId5" Type="http://schemas.openxmlformats.org/officeDocument/2006/relationships/chart" Target="../charts/chart5.xml"/><Relationship Id="rId10" Type="http://schemas.openxmlformats.org/officeDocument/2006/relationships/image" Target="../media/image2.emf"/><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hart" Target="../charts/chart12.xml"/><Relationship Id="rId7" Type="http://schemas.openxmlformats.org/officeDocument/2006/relationships/image" Target="../media/image2.emf"/><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7" Type="http://schemas.openxmlformats.org/officeDocument/2006/relationships/image" Target="../media/image3.emf"/><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image" Target="../media/image2.emf"/><Relationship Id="rId5" Type="http://schemas.openxmlformats.org/officeDocument/2006/relationships/chart" Target="../charts/chart20.xml"/><Relationship Id="rId4"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3.xml"/><Relationship Id="rId7" Type="http://schemas.openxmlformats.org/officeDocument/2006/relationships/image" Target="../media/image3.emf"/><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2.emf"/><Relationship Id="rId5" Type="http://schemas.openxmlformats.org/officeDocument/2006/relationships/chart" Target="../charts/chart25.xml"/><Relationship Id="rId4" Type="http://schemas.openxmlformats.org/officeDocument/2006/relationships/chart" Target="../charts/chart24.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297272</xdr:colOff>
      <xdr:row>3</xdr:row>
      <xdr:rowOff>258536</xdr:rowOff>
    </xdr:from>
    <xdr:to>
      <xdr:col>12</xdr:col>
      <xdr:colOff>476250</xdr:colOff>
      <xdr:row>18</xdr:row>
      <xdr:rowOff>163285</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97629" y="911679"/>
          <a:ext cx="6057264" cy="8341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50800</xdr:colOff>
      <xdr:row>2</xdr:row>
      <xdr:rowOff>19050</xdr:rowOff>
    </xdr:from>
    <xdr:to>
      <xdr:col>2</xdr:col>
      <xdr:colOff>662800</xdr:colOff>
      <xdr:row>2</xdr:row>
      <xdr:rowOff>266700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353300" y="387350"/>
          <a:ext cx="612000" cy="2476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276886</xdr:colOff>
      <xdr:row>17</xdr:row>
      <xdr:rowOff>69191</xdr:rowOff>
    </xdr:from>
    <xdr:to>
      <xdr:col>8</xdr:col>
      <xdr:colOff>312965</xdr:colOff>
      <xdr:row>17</xdr:row>
      <xdr:rowOff>262619</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12" idx="3"/>
          <a:endCxn id="9" idx="1"/>
        </xdr:cNvCxnSpPr>
      </xdr:nvCxnSpPr>
      <xdr:spPr>
        <a:xfrm flipV="1">
          <a:off x="8577243" y="8655298"/>
          <a:ext cx="3192936" cy="193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189408</xdr:colOff>
      <xdr:row>4</xdr:row>
      <xdr:rowOff>49954</xdr:rowOff>
    </xdr:from>
    <xdr:to>
      <xdr:col>3</xdr:col>
      <xdr:colOff>248857</xdr:colOff>
      <xdr:row>6</xdr:row>
      <xdr:rowOff>495300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85558" y="1554904"/>
          <a:ext cx="1050049" cy="883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数字のみ</a:t>
          </a:r>
          <a:r>
            <a:rPr kumimoji="1" lang="ja-JP" altLang="en-US" sz="1100"/>
            <a:t>入力してください。</a:t>
          </a:r>
          <a:endParaRPr kumimoji="1" lang="ja-JP" altLang="en-US" sz="1100" u="sng"/>
        </a:p>
        <a:p>
          <a:r>
            <a:rPr kumimoji="1" lang="ja-JP" altLang="en-US" sz="1100"/>
            <a:t>●歳と表示されます。</a:t>
          </a:r>
        </a:p>
      </xdr:txBody>
    </xdr:sp>
    <xdr:clientData/>
  </xdr:twoCellAnchor>
  <xdr:twoCellAnchor>
    <xdr:from>
      <xdr:col>5</xdr:col>
      <xdr:colOff>279371</xdr:colOff>
      <xdr:row>6</xdr:row>
      <xdr:rowOff>78734</xdr:rowOff>
    </xdr:from>
    <xdr:to>
      <xdr:col>6</xdr:col>
      <xdr:colOff>518398</xdr:colOff>
      <xdr:row>6</xdr:row>
      <xdr:rowOff>321282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695514" y="2024555"/>
          <a:ext cx="919384" cy="24254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305371</xdr:colOff>
      <xdr:row>8</xdr:row>
      <xdr:rowOff>112172</xdr:rowOff>
    </xdr:from>
    <xdr:to>
      <xdr:col>9</xdr:col>
      <xdr:colOff>544398</xdr:colOff>
      <xdr:row>8</xdr:row>
      <xdr:rowOff>296508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468671" y="3760247"/>
          <a:ext cx="924827" cy="18433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299358</xdr:colOff>
      <xdr:row>12</xdr:row>
      <xdr:rowOff>48984</xdr:rowOff>
    </xdr:from>
    <xdr:to>
      <xdr:col>9</xdr:col>
      <xdr:colOff>544287</xdr:colOff>
      <xdr:row>13</xdr:row>
      <xdr:rowOff>612321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1756572" y="5750377"/>
          <a:ext cx="925286" cy="9035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312965</xdr:colOff>
      <xdr:row>16</xdr:row>
      <xdr:rowOff>573809</xdr:rowOff>
    </xdr:from>
    <xdr:to>
      <xdr:col>9</xdr:col>
      <xdr:colOff>570521</xdr:colOff>
      <xdr:row>17</xdr:row>
      <xdr:rowOff>190501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770179" y="8533988"/>
          <a:ext cx="937913" cy="2426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174171</xdr:colOff>
      <xdr:row>16</xdr:row>
      <xdr:rowOff>560024</xdr:rowOff>
    </xdr:from>
    <xdr:to>
      <xdr:col>12</xdr:col>
      <xdr:colOff>442510</xdr:colOff>
      <xdr:row>17</xdr:row>
      <xdr:rowOff>176893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3672457" y="8520203"/>
          <a:ext cx="948696" cy="24279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136072</xdr:colOff>
      <xdr:row>7</xdr:row>
      <xdr:rowOff>554799</xdr:rowOff>
    </xdr:from>
    <xdr:to>
      <xdr:col>3</xdr:col>
      <xdr:colOff>195521</xdr:colOff>
      <xdr:row>8</xdr:row>
      <xdr:rowOff>533401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443108" y="3630013"/>
          <a:ext cx="1052770" cy="550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数字</a:t>
          </a:r>
          <a:r>
            <a:rPr kumimoji="1" lang="ja-JP" altLang="en-US" sz="1100" u="none">
              <a:solidFill>
                <a:schemeClr val="tx1"/>
              </a:solidFill>
            </a:rPr>
            <a:t>で</a:t>
          </a:r>
          <a:r>
            <a:rPr kumimoji="1" lang="ja-JP" altLang="en-US" sz="1100"/>
            <a:t>入力してください。</a:t>
          </a:r>
          <a:endParaRPr kumimoji="1" lang="ja-JP" altLang="en-US" sz="1100" u="sng"/>
        </a:p>
        <a:p>
          <a:endParaRPr kumimoji="1" lang="ja-JP" altLang="en-US" sz="1100"/>
        </a:p>
      </xdr:txBody>
    </xdr:sp>
    <xdr:clientData/>
  </xdr:twoCellAnchor>
  <xdr:twoCellAnchor>
    <xdr:from>
      <xdr:col>2</xdr:col>
      <xdr:colOff>217437</xdr:colOff>
      <xdr:row>16</xdr:row>
      <xdr:rowOff>561976</xdr:rowOff>
    </xdr:from>
    <xdr:to>
      <xdr:col>3</xdr:col>
      <xdr:colOff>276886</xdr:colOff>
      <xdr:row>18</xdr:row>
      <xdr:rowOff>85726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513587" y="8524876"/>
          <a:ext cx="1050049"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希望価格</a:t>
          </a:r>
          <a:r>
            <a:rPr kumimoji="1" lang="ja-JP" altLang="en-US" sz="1100" u="none">
              <a:solidFill>
                <a:schemeClr val="tx1"/>
              </a:solidFill>
            </a:rPr>
            <a:t>を</a:t>
          </a:r>
          <a:r>
            <a:rPr kumimoji="1" lang="ja-JP" altLang="en-US" sz="1100"/>
            <a:t>入力してください。</a:t>
          </a:r>
          <a:endParaRPr kumimoji="1" lang="ja-JP" altLang="en-US" sz="1100" u="sng"/>
        </a:p>
        <a:p>
          <a:endParaRPr kumimoji="1" lang="ja-JP" altLang="en-US" sz="1100"/>
        </a:p>
      </xdr:txBody>
    </xdr:sp>
    <xdr:clientData/>
  </xdr:twoCellAnchor>
  <xdr:twoCellAnchor>
    <xdr:from>
      <xdr:col>3</xdr:col>
      <xdr:colOff>195521</xdr:colOff>
      <xdr:row>8</xdr:row>
      <xdr:rowOff>204340</xdr:rowOff>
    </xdr:from>
    <xdr:to>
      <xdr:col>8</xdr:col>
      <xdr:colOff>305371</xdr:colOff>
      <xdr:row>8</xdr:row>
      <xdr:rowOff>258350</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11" idx="3"/>
          <a:endCxn id="7" idx="1"/>
        </xdr:cNvCxnSpPr>
      </xdr:nvCxnSpPr>
      <xdr:spPr>
        <a:xfrm flipV="1">
          <a:off x="8495878" y="3851054"/>
          <a:ext cx="3266707" cy="540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195521</xdr:colOff>
      <xdr:row>8</xdr:row>
      <xdr:rowOff>258350</xdr:rowOff>
    </xdr:from>
    <xdr:to>
      <xdr:col>8</xdr:col>
      <xdr:colOff>285750</xdr:colOff>
      <xdr:row>12</xdr:row>
      <xdr:rowOff>326571</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1" idx="3"/>
        </xdr:cNvCxnSpPr>
      </xdr:nvCxnSpPr>
      <xdr:spPr>
        <a:xfrm>
          <a:off x="8495878" y="3905064"/>
          <a:ext cx="3247086" cy="212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248857</xdr:colOff>
      <xdr:row>6</xdr:row>
      <xdr:rowOff>53552</xdr:rowOff>
    </xdr:from>
    <xdr:to>
      <xdr:col>5</xdr:col>
      <xdr:colOff>274206</xdr:colOff>
      <xdr:row>6</xdr:row>
      <xdr:rowOff>232728</xdr:rowOff>
    </xdr:to>
    <xdr:cxnSp macro="">
      <xdr:nvCxnSpPr>
        <xdr:cNvPr id="21" name="直線矢印コネクタ 20">
          <a:extLst>
            <a:ext uri="{FF2B5EF4-FFF2-40B4-BE49-F238E27FC236}">
              <a16:creationId xmlns:a16="http://schemas.microsoft.com/office/drawing/2014/main" id="{00000000-0008-0000-0000-000015000000}"/>
            </a:ext>
          </a:extLst>
        </xdr:cNvPr>
        <xdr:cNvCxnSpPr>
          <a:stCxn id="5" idx="3"/>
        </xdr:cNvCxnSpPr>
      </xdr:nvCxnSpPr>
      <xdr:spPr>
        <a:xfrm>
          <a:off x="8535607" y="1996652"/>
          <a:ext cx="1149299" cy="1791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276886</xdr:colOff>
      <xdr:row>17</xdr:row>
      <xdr:rowOff>55495</xdr:rowOff>
    </xdr:from>
    <xdr:to>
      <xdr:col>11</xdr:col>
      <xdr:colOff>174171</xdr:colOff>
      <xdr:row>17</xdr:row>
      <xdr:rowOff>262619</xdr:rowOff>
    </xdr:to>
    <xdr:cxnSp macro="">
      <xdr:nvCxnSpPr>
        <xdr:cNvPr id="23" name="直線矢印コネクタ 22">
          <a:extLst>
            <a:ext uri="{FF2B5EF4-FFF2-40B4-BE49-F238E27FC236}">
              <a16:creationId xmlns:a16="http://schemas.microsoft.com/office/drawing/2014/main" id="{00000000-0008-0000-0000-000017000000}"/>
            </a:ext>
          </a:extLst>
        </xdr:cNvPr>
        <xdr:cNvCxnSpPr>
          <a:stCxn id="12" idx="3"/>
          <a:endCxn id="10" idx="1"/>
        </xdr:cNvCxnSpPr>
      </xdr:nvCxnSpPr>
      <xdr:spPr>
        <a:xfrm flipV="1">
          <a:off x="8577243" y="8641602"/>
          <a:ext cx="5095214" cy="207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104774</xdr:colOff>
      <xdr:row>9</xdr:row>
      <xdr:rowOff>13608</xdr:rowOff>
    </xdr:from>
    <xdr:to>
      <xdr:col>3</xdr:col>
      <xdr:colOff>295274</xdr:colOff>
      <xdr:row>14</xdr:row>
      <xdr:rowOff>394609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411810" y="4395108"/>
          <a:ext cx="1183821" cy="2898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rPr>
            <a:t>自己利用・管理コストに建物維持管理費は計算されません。</a:t>
          </a:r>
          <a:endParaRPr kumimoji="1" lang="en-US" altLang="ja-JP" sz="1100" u="none">
            <a:solidFill>
              <a:sysClr val="windowText" lastClr="000000"/>
            </a:solidFill>
          </a:endParaRPr>
        </a:p>
        <a:p>
          <a:r>
            <a:rPr kumimoji="1" lang="ja-JP" altLang="en-US" sz="1100" u="sng">
              <a:solidFill>
                <a:srgbClr val="0070C0"/>
              </a:solidFill>
            </a:rPr>
            <a:t>自己利用・管理において建物維持管理の一部を委託する場合は、その額を草取り・剪定等の委託費に加えて</a:t>
          </a:r>
          <a:r>
            <a:rPr kumimoji="1" lang="ja-JP" altLang="en-US" sz="1100" u="none">
              <a:solidFill>
                <a:sysClr val="windowText" lastClr="000000"/>
              </a:solidFill>
            </a:rPr>
            <a:t>入力してください。</a:t>
          </a:r>
        </a:p>
        <a:p>
          <a:endParaRPr kumimoji="1" lang="ja-JP" altLang="en-US" sz="1100"/>
        </a:p>
      </xdr:txBody>
    </xdr:sp>
    <xdr:clientData/>
  </xdr:twoCellAnchor>
  <xdr:twoCellAnchor>
    <xdr:from>
      <xdr:col>3</xdr:col>
      <xdr:colOff>295274</xdr:colOff>
      <xdr:row>11</xdr:row>
      <xdr:rowOff>136071</xdr:rowOff>
    </xdr:from>
    <xdr:to>
      <xdr:col>5</xdr:col>
      <xdr:colOff>272143</xdr:colOff>
      <xdr:row>12</xdr:row>
      <xdr:rowOff>142876</xdr:rowOff>
    </xdr:to>
    <xdr:cxnSp macro="">
      <xdr:nvCxnSpPr>
        <xdr:cNvPr id="22" name="直線矢印コネクタ 21">
          <a:extLst>
            <a:ext uri="{FF2B5EF4-FFF2-40B4-BE49-F238E27FC236}">
              <a16:creationId xmlns:a16="http://schemas.microsoft.com/office/drawing/2014/main" id="{00000000-0008-0000-0000-000016000000}"/>
            </a:ext>
          </a:extLst>
        </xdr:cNvPr>
        <xdr:cNvCxnSpPr>
          <a:stCxn id="18" idx="3"/>
        </xdr:cNvCxnSpPr>
      </xdr:nvCxnSpPr>
      <xdr:spPr>
        <a:xfrm flipV="1">
          <a:off x="8595631" y="5660571"/>
          <a:ext cx="1092655" cy="1836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295274</xdr:colOff>
      <xdr:row>12</xdr:row>
      <xdr:rowOff>142876</xdr:rowOff>
    </xdr:from>
    <xdr:to>
      <xdr:col>5</xdr:col>
      <xdr:colOff>244928</xdr:colOff>
      <xdr:row>12</xdr:row>
      <xdr:rowOff>299357</xdr:rowOff>
    </xdr:to>
    <xdr:cxnSp macro="">
      <xdr:nvCxnSpPr>
        <xdr:cNvPr id="24" name="直線矢印コネクタ 23">
          <a:extLst>
            <a:ext uri="{FF2B5EF4-FFF2-40B4-BE49-F238E27FC236}">
              <a16:creationId xmlns:a16="http://schemas.microsoft.com/office/drawing/2014/main" id="{00000000-0008-0000-0000-000018000000}"/>
            </a:ext>
          </a:extLst>
        </xdr:cNvPr>
        <xdr:cNvCxnSpPr>
          <a:stCxn id="18" idx="3"/>
        </xdr:cNvCxnSpPr>
      </xdr:nvCxnSpPr>
      <xdr:spPr>
        <a:xfrm>
          <a:off x="8595631" y="5844269"/>
          <a:ext cx="1065440" cy="1564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435429</xdr:colOff>
      <xdr:row>13</xdr:row>
      <xdr:rowOff>81644</xdr:rowOff>
    </xdr:from>
    <xdr:to>
      <xdr:col>8</xdr:col>
      <xdr:colOff>272142</xdr:colOff>
      <xdr:row>13</xdr:row>
      <xdr:rowOff>231324</xdr:rowOff>
    </xdr:to>
    <xdr:sp macro="" textlink="">
      <xdr:nvSpPr>
        <xdr:cNvPr id="2" name="テキスト ボックス 1">
          <a:extLst>
            <a:ext uri="{FF2B5EF4-FFF2-40B4-BE49-F238E27FC236}">
              <a16:creationId xmlns:a16="http://schemas.microsoft.com/office/drawing/2014/main" id="{9549C711-0B72-44DF-9BD6-7AA7717BE6C7}"/>
            </a:ext>
          </a:extLst>
        </xdr:cNvPr>
        <xdr:cNvSpPr txBox="1"/>
      </xdr:nvSpPr>
      <xdr:spPr>
        <a:xfrm>
          <a:off x="10531929" y="6123215"/>
          <a:ext cx="1197427" cy="149680"/>
        </a:xfrm>
        <a:prstGeom prst="rect">
          <a:avLst/>
        </a:prstGeom>
        <a:solidFill>
          <a:schemeClr val="bg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 火災・地震保険（千円</a:t>
          </a:r>
          <a:r>
            <a:rPr kumimoji="1" lang="en-US" altLang="ja-JP" sz="700">
              <a:solidFill>
                <a:srgbClr val="FF0000"/>
              </a:solidFill>
            </a:rPr>
            <a:t>/</a:t>
          </a:r>
          <a:r>
            <a:rPr kumimoji="1" lang="ja-JP" altLang="en-US" sz="700">
              <a:solidFill>
                <a:srgbClr val="FF0000"/>
              </a:solidFill>
            </a:rPr>
            <a:t>年）</a:t>
          </a:r>
        </a:p>
      </xdr:txBody>
    </xdr:sp>
    <xdr:clientData/>
  </xdr:twoCellAnchor>
  <xdr:twoCellAnchor>
    <xdr:from>
      <xdr:col>8</xdr:col>
      <xdr:colOff>299358</xdr:colOff>
      <xdr:row>13</xdr:row>
      <xdr:rowOff>156483</xdr:rowOff>
    </xdr:from>
    <xdr:to>
      <xdr:col>8</xdr:col>
      <xdr:colOff>335572</xdr:colOff>
      <xdr:row>13</xdr:row>
      <xdr:rowOff>160564</xdr:rowOff>
    </xdr:to>
    <xdr:cxnSp macro="">
      <xdr:nvCxnSpPr>
        <xdr:cNvPr id="13" name="直線コネクタ 12">
          <a:extLst>
            <a:ext uri="{FF2B5EF4-FFF2-40B4-BE49-F238E27FC236}">
              <a16:creationId xmlns:a16="http://schemas.microsoft.com/office/drawing/2014/main" id="{982A5C11-A539-4DBD-9156-F66AB0F09A9E}"/>
            </a:ext>
          </a:extLst>
        </xdr:cNvPr>
        <xdr:cNvCxnSpPr>
          <a:stCxn id="8" idx="1"/>
          <a:endCxn id="8" idx="1"/>
        </xdr:cNvCxnSpPr>
      </xdr:nvCxnSpPr>
      <xdr:spPr>
        <a:xfrm flipV="1">
          <a:off x="11756572" y="6198054"/>
          <a:ext cx="36214" cy="40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530679</xdr:colOff>
      <xdr:row>13</xdr:row>
      <xdr:rowOff>54429</xdr:rowOff>
    </xdr:from>
    <xdr:to>
      <xdr:col>6</xdr:col>
      <xdr:colOff>544286</xdr:colOff>
      <xdr:row>13</xdr:row>
      <xdr:rowOff>272143</xdr:rowOff>
    </xdr:to>
    <xdr:cxnSp macro="">
      <xdr:nvCxnSpPr>
        <xdr:cNvPr id="16" name="直線コネクタ 15">
          <a:extLst>
            <a:ext uri="{FF2B5EF4-FFF2-40B4-BE49-F238E27FC236}">
              <a16:creationId xmlns:a16="http://schemas.microsoft.com/office/drawing/2014/main" id="{1333D499-FB31-4D5B-BA93-84851B991EA8}"/>
            </a:ext>
          </a:extLst>
        </xdr:cNvPr>
        <xdr:cNvCxnSpPr/>
      </xdr:nvCxnSpPr>
      <xdr:spPr>
        <a:xfrm flipH="1">
          <a:off x="10627179" y="6096000"/>
          <a:ext cx="13607" cy="2177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47</xdr:row>
      <xdr:rowOff>86626</xdr:rowOff>
    </xdr:from>
    <xdr:to>
      <xdr:col>6</xdr:col>
      <xdr:colOff>266475</xdr:colOff>
      <xdr:row>57</xdr:row>
      <xdr:rowOff>165098</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610179" y="13993126"/>
          <a:ext cx="7922760" cy="2051508"/>
          <a:chOff x="2486026" y="9248756"/>
          <a:chExt cx="7934100" cy="1946294"/>
        </a:xfrm>
      </xdr:grpSpPr>
      <xdr:graphicFrame macro="">
        <xdr:nvGraphicFramePr>
          <xdr:cNvPr id="77" name="グラフ 76">
            <a:extLst>
              <a:ext uri="{FF2B5EF4-FFF2-40B4-BE49-F238E27FC236}">
                <a16:creationId xmlns:a16="http://schemas.microsoft.com/office/drawing/2014/main" id="{00000000-0008-0000-0200-00004D000000}"/>
              </a:ext>
            </a:extLst>
          </xdr:cNvPr>
          <xdr:cNvGraphicFramePr/>
        </xdr:nvGraphicFramePr>
        <xdr:xfrm>
          <a:off x="2486026" y="9801223"/>
          <a:ext cx="4086000" cy="139382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8" name="グラフ 77">
            <a:extLst>
              <a:ext uri="{FF2B5EF4-FFF2-40B4-BE49-F238E27FC236}">
                <a16:creationId xmlns:a16="http://schemas.microsoft.com/office/drawing/2014/main" id="{00000000-0008-0000-0200-00004E000000}"/>
              </a:ext>
            </a:extLst>
          </xdr:cNvPr>
          <xdr:cNvGraphicFramePr/>
        </xdr:nvGraphicFramePr>
        <xdr:xfrm>
          <a:off x="6334126" y="9801225"/>
          <a:ext cx="4086000" cy="139382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79" name="グループ化 78">
            <a:extLst>
              <a:ext uri="{FF2B5EF4-FFF2-40B4-BE49-F238E27FC236}">
                <a16:creationId xmlns:a16="http://schemas.microsoft.com/office/drawing/2014/main" id="{00000000-0008-0000-0200-00004F000000}"/>
              </a:ext>
            </a:extLst>
          </xdr:cNvPr>
          <xdr:cNvGrpSpPr/>
        </xdr:nvGrpSpPr>
        <xdr:grpSpPr>
          <a:xfrm>
            <a:off x="2832100" y="9248756"/>
            <a:ext cx="7267575" cy="405040"/>
            <a:chOff x="5441950" y="15528059"/>
            <a:chExt cx="7267575" cy="371344"/>
          </a:xfrm>
        </xdr:grpSpPr>
        <xdr:sp macro="" textlink="">
          <xdr:nvSpPr>
            <xdr:cNvPr id="84" name="六角形 83">
              <a:extLst>
                <a:ext uri="{FF2B5EF4-FFF2-40B4-BE49-F238E27FC236}">
                  <a16:creationId xmlns:a16="http://schemas.microsoft.com/office/drawing/2014/main" id="{00000000-0008-0000-0200-000054000000}"/>
                </a:ext>
              </a:extLst>
            </xdr:cNvPr>
            <xdr:cNvSpPr/>
          </xdr:nvSpPr>
          <xdr:spPr>
            <a:xfrm>
              <a:off x="9080500" y="15536000"/>
              <a:ext cx="3629025" cy="361950"/>
            </a:xfrm>
            <a:prstGeom prst="hexag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5" name="六角形 84">
              <a:extLst>
                <a:ext uri="{FF2B5EF4-FFF2-40B4-BE49-F238E27FC236}">
                  <a16:creationId xmlns:a16="http://schemas.microsoft.com/office/drawing/2014/main" id="{00000000-0008-0000-0200-000055000000}"/>
                </a:ext>
              </a:extLst>
            </xdr:cNvPr>
            <xdr:cNvSpPr/>
          </xdr:nvSpPr>
          <xdr:spPr>
            <a:xfrm>
              <a:off x="5441950" y="15528059"/>
              <a:ext cx="3629025" cy="361950"/>
            </a:xfrm>
            <a:prstGeom prst="hexag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0155358" y="15585107"/>
              <a:ext cx="1325442" cy="314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tx1"/>
                  </a:solidFill>
                </a:rPr>
                <a:t>収　入</a:t>
              </a:r>
            </a:p>
          </xdr:txBody>
        </xdr: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6532734" y="15546344"/>
              <a:ext cx="1309516" cy="304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tx1"/>
                  </a:solidFill>
                </a:rPr>
                <a:t>支　出</a:t>
              </a:r>
            </a:p>
          </xdr:txBody>
        </xdr:sp>
      </xdr:grpSp>
    </xdr:grpSp>
    <xdr:clientData/>
  </xdr:twoCellAnchor>
  <xdr:twoCellAnchor>
    <xdr:from>
      <xdr:col>7</xdr:col>
      <xdr:colOff>0</xdr:colOff>
      <xdr:row>50</xdr:row>
      <xdr:rowOff>11789</xdr:rowOff>
    </xdr:from>
    <xdr:to>
      <xdr:col>9</xdr:col>
      <xdr:colOff>2016125</xdr:colOff>
      <xdr:row>58</xdr:row>
      <xdr:rowOff>57150</xdr:rowOff>
    </xdr:to>
    <xdr:graphicFrame macro="">
      <xdr:nvGraphicFramePr>
        <xdr:cNvPr id="92" name="グラフ 91">
          <a:extLst>
            <a:ext uri="{FF2B5EF4-FFF2-40B4-BE49-F238E27FC236}">
              <a16:creationId xmlns:a16="http://schemas.microsoft.com/office/drawing/2014/main" id="{00000000-0008-0000-02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1539875</xdr:colOff>
      <xdr:row>60</xdr:row>
      <xdr:rowOff>17421</xdr:rowOff>
    </xdr:from>
    <xdr:to>
      <xdr:col>6</xdr:col>
      <xdr:colOff>277549</xdr:colOff>
      <xdr:row>67</xdr:row>
      <xdr:rowOff>118451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539875" y="16427635"/>
          <a:ext cx="8004138" cy="1407316"/>
          <a:chOff x="1587500" y="21051796"/>
          <a:chExt cx="8008674" cy="1386905"/>
        </a:xfrm>
      </xdr:grpSpPr>
      <xdr:graphicFrame macro="">
        <xdr:nvGraphicFramePr>
          <xdr:cNvPr id="96" name="グラフ 95">
            <a:extLst>
              <a:ext uri="{FF2B5EF4-FFF2-40B4-BE49-F238E27FC236}">
                <a16:creationId xmlns:a16="http://schemas.microsoft.com/office/drawing/2014/main" id="{00000000-0008-0000-0200-000060000000}"/>
              </a:ext>
            </a:extLst>
          </xdr:cNvPr>
          <xdr:cNvGraphicFramePr/>
        </xdr:nvGraphicFramePr>
        <xdr:xfrm>
          <a:off x="1587500" y="21051796"/>
          <a:ext cx="4127103" cy="1386904"/>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97" name="グラフ 96">
            <a:extLst>
              <a:ext uri="{FF2B5EF4-FFF2-40B4-BE49-F238E27FC236}">
                <a16:creationId xmlns:a16="http://schemas.microsoft.com/office/drawing/2014/main" id="{00000000-0008-0000-0200-000061000000}"/>
              </a:ext>
            </a:extLst>
          </xdr:cNvPr>
          <xdr:cNvGraphicFramePr>
            <a:graphicFrameLocks/>
          </xdr:cNvGraphicFramePr>
        </xdr:nvGraphicFramePr>
        <xdr:xfrm>
          <a:off x="5469071" y="21051797"/>
          <a:ext cx="4127103" cy="1386904"/>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6</xdr:col>
      <xdr:colOff>1517269</xdr:colOff>
      <xdr:row>59</xdr:row>
      <xdr:rowOff>170194</xdr:rowOff>
    </xdr:from>
    <xdr:to>
      <xdr:col>9</xdr:col>
      <xdr:colOff>1995046</xdr:colOff>
      <xdr:row>67</xdr:row>
      <xdr:rowOff>103628</xdr:rowOff>
    </xdr:to>
    <xdr:graphicFrame macro="">
      <xdr:nvGraphicFramePr>
        <xdr:cNvPr id="104" name="グラフ 103">
          <a:extLst>
            <a:ext uri="{FF2B5EF4-FFF2-40B4-BE49-F238E27FC236}">
              <a16:creationId xmlns:a16="http://schemas.microsoft.com/office/drawing/2014/main" id="{00000000-0008-0000-02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1457442</xdr:colOff>
      <xdr:row>70</xdr:row>
      <xdr:rowOff>159286</xdr:rowOff>
    </xdr:from>
    <xdr:to>
      <xdr:col>9</xdr:col>
      <xdr:colOff>2007022</xdr:colOff>
      <xdr:row>77</xdr:row>
      <xdr:rowOff>0</xdr:rowOff>
    </xdr:to>
    <xdr:graphicFrame macro="">
      <xdr:nvGraphicFramePr>
        <xdr:cNvPr id="107" name="グラフ 106">
          <a:extLst>
            <a:ext uri="{FF2B5EF4-FFF2-40B4-BE49-F238E27FC236}">
              <a16:creationId xmlns:a16="http://schemas.microsoft.com/office/drawing/2014/main" id="{00000000-0008-0000-02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1555750</xdr:colOff>
      <xdr:row>71</xdr:row>
      <xdr:rowOff>28584</xdr:rowOff>
    </xdr:from>
    <xdr:to>
      <xdr:col>6</xdr:col>
      <xdr:colOff>293393</xdr:colOff>
      <xdr:row>77</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555750" y="18452655"/>
          <a:ext cx="8004107" cy="1100809"/>
          <a:chOff x="1555750" y="23190209"/>
          <a:chExt cx="8008643" cy="1438878"/>
        </a:xfrm>
      </xdr:grpSpPr>
      <xdr:graphicFrame macro="">
        <xdr:nvGraphicFramePr>
          <xdr:cNvPr id="110" name="グラフ 109">
            <a:extLst>
              <a:ext uri="{FF2B5EF4-FFF2-40B4-BE49-F238E27FC236}">
                <a16:creationId xmlns:a16="http://schemas.microsoft.com/office/drawing/2014/main" id="{00000000-0008-0000-0200-00006E000000}"/>
              </a:ext>
            </a:extLst>
          </xdr:cNvPr>
          <xdr:cNvGraphicFramePr/>
        </xdr:nvGraphicFramePr>
        <xdr:xfrm>
          <a:off x="1555750" y="23190209"/>
          <a:ext cx="4126558" cy="1438878"/>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1" name="グラフ 110">
            <a:extLst>
              <a:ext uri="{FF2B5EF4-FFF2-40B4-BE49-F238E27FC236}">
                <a16:creationId xmlns:a16="http://schemas.microsoft.com/office/drawing/2014/main" id="{00000000-0008-0000-0200-00006F000000}"/>
              </a:ext>
            </a:extLst>
          </xdr:cNvPr>
          <xdr:cNvGraphicFramePr>
            <a:graphicFrameLocks/>
          </xdr:cNvGraphicFramePr>
        </xdr:nvGraphicFramePr>
        <xdr:xfrm>
          <a:off x="5437835" y="23190209"/>
          <a:ext cx="4126558" cy="1438878"/>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174625</xdr:colOff>
      <xdr:row>43</xdr:row>
      <xdr:rowOff>142874</xdr:rowOff>
    </xdr:from>
    <xdr:to>
      <xdr:col>5</xdr:col>
      <xdr:colOff>746125</xdr:colOff>
      <xdr:row>47</xdr:row>
      <xdr:rowOff>46517</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1753054" y="13341803"/>
          <a:ext cx="6721928" cy="611214"/>
          <a:chOff x="1746250" y="17732374"/>
          <a:chExt cx="6731000" cy="602143"/>
        </a:xfrm>
      </xdr:grpSpPr>
      <xdr:pic>
        <xdr:nvPicPr>
          <xdr:cNvPr id="80" name="図 79">
            <a:extLst>
              <a:ext uri="{FF2B5EF4-FFF2-40B4-BE49-F238E27FC236}">
                <a16:creationId xmlns:a16="http://schemas.microsoft.com/office/drawing/2014/main" id="{00000000-0008-0000-0200-000050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73304" t="53812" r="-188"/>
          <a:stretch/>
        </xdr:blipFill>
        <xdr:spPr bwMode="auto">
          <a:xfrm>
            <a:off x="6096000" y="17764125"/>
            <a:ext cx="2381250" cy="57039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図 26">
            <a:extLst>
              <a:ext uri="{FF2B5EF4-FFF2-40B4-BE49-F238E27FC236}">
                <a16:creationId xmlns:a16="http://schemas.microsoft.com/office/drawing/2014/main" id="{00000000-0008-0000-0200-00001B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6923" t="67678" r="5231" b="8140"/>
          <a:stretch/>
        </xdr:blipFill>
        <xdr:spPr bwMode="auto">
          <a:xfrm>
            <a:off x="1746250" y="17732374"/>
            <a:ext cx="4050460" cy="3968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52386</xdr:colOff>
      <xdr:row>65</xdr:row>
      <xdr:rowOff>139700</xdr:rowOff>
    </xdr:from>
    <xdr:to>
      <xdr:col>25</xdr:col>
      <xdr:colOff>257174</xdr:colOff>
      <xdr:row>75</xdr:row>
      <xdr:rowOff>9525</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133350</xdr:colOff>
      <xdr:row>65</xdr:row>
      <xdr:rowOff>133349</xdr:rowOff>
    </xdr:from>
    <xdr:to>
      <xdr:col>34</xdr:col>
      <xdr:colOff>209549</xdr:colOff>
      <xdr:row>73</xdr:row>
      <xdr:rowOff>38100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2973050" y="11334750"/>
          <a:ext cx="3876674" cy="0"/>
          <a:chOff x="11258550" y="9744074"/>
          <a:chExt cx="3876674" cy="1123951"/>
        </a:xfrm>
      </xdr:grpSpPr>
      <xdr:graphicFrame macro="">
        <xdr:nvGraphicFramePr>
          <xdr:cNvPr id="8" name="グラフ 7">
            <a:extLst>
              <a:ext uri="{FF2B5EF4-FFF2-40B4-BE49-F238E27FC236}">
                <a16:creationId xmlns:a16="http://schemas.microsoft.com/office/drawing/2014/main" id="{00000000-0008-0000-0300-000008000000}"/>
              </a:ext>
            </a:extLst>
          </xdr:cNvPr>
          <xdr:cNvGraphicFramePr/>
        </xdr:nvGraphicFramePr>
        <xdr:xfrm>
          <a:off x="11296649" y="9744074"/>
          <a:ext cx="3838575" cy="112395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258550" y="10067925"/>
            <a:ext cx="733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tx1"/>
                </a:solidFill>
              </a:rPr>
              <a:t>収支差額</a:t>
            </a:r>
          </a:p>
        </xdr:txBody>
      </xdr:sp>
    </xdr:grpSp>
    <xdr:clientData/>
  </xdr:twoCellAnchor>
  <xdr:twoCellAnchor>
    <xdr:from>
      <xdr:col>4</xdr:col>
      <xdr:colOff>838201</xdr:colOff>
      <xdr:row>51</xdr:row>
      <xdr:rowOff>857</xdr:rowOff>
    </xdr:from>
    <xdr:to>
      <xdr:col>20</xdr:col>
      <xdr:colOff>152176</xdr:colOff>
      <xdr:row>60</xdr:row>
      <xdr:rowOff>107950</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486026" y="9040082"/>
          <a:ext cx="7934100" cy="1793018"/>
          <a:chOff x="2486026" y="9402032"/>
          <a:chExt cx="7934100" cy="1793018"/>
        </a:xfrm>
      </xdr:grpSpPr>
      <xdr:graphicFrame macro="">
        <xdr:nvGraphicFramePr>
          <xdr:cNvPr id="11" name="グラフ 10">
            <a:extLst>
              <a:ext uri="{FF2B5EF4-FFF2-40B4-BE49-F238E27FC236}">
                <a16:creationId xmlns:a16="http://schemas.microsoft.com/office/drawing/2014/main" id="{00000000-0008-0000-0300-00000B000000}"/>
              </a:ext>
            </a:extLst>
          </xdr:cNvPr>
          <xdr:cNvGraphicFramePr/>
        </xdr:nvGraphicFramePr>
        <xdr:xfrm>
          <a:off x="2486026" y="9801225"/>
          <a:ext cx="4086000" cy="139382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4" name="グラフ 13">
            <a:extLst>
              <a:ext uri="{FF2B5EF4-FFF2-40B4-BE49-F238E27FC236}">
                <a16:creationId xmlns:a16="http://schemas.microsoft.com/office/drawing/2014/main" id="{00000000-0008-0000-0300-00000E000000}"/>
              </a:ext>
            </a:extLst>
          </xdr:cNvPr>
          <xdr:cNvGraphicFramePr/>
        </xdr:nvGraphicFramePr>
        <xdr:xfrm>
          <a:off x="6334126" y="9801225"/>
          <a:ext cx="4086000" cy="1393825"/>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2800350" y="9402032"/>
            <a:ext cx="7267575" cy="403453"/>
            <a:chOff x="5410200" y="15668625"/>
            <a:chExt cx="7267575" cy="369890"/>
          </a:xfrm>
        </xdr:grpSpPr>
        <xdr:sp macro="" textlink="">
          <xdr:nvSpPr>
            <xdr:cNvPr id="19" name="六角形 18">
              <a:extLst>
                <a:ext uri="{FF2B5EF4-FFF2-40B4-BE49-F238E27FC236}">
                  <a16:creationId xmlns:a16="http://schemas.microsoft.com/office/drawing/2014/main" id="{00000000-0008-0000-0300-000013000000}"/>
                </a:ext>
              </a:extLst>
            </xdr:cNvPr>
            <xdr:cNvSpPr/>
          </xdr:nvSpPr>
          <xdr:spPr>
            <a:xfrm>
              <a:off x="9048750" y="15676565"/>
              <a:ext cx="3629025" cy="361950"/>
            </a:xfrm>
            <a:prstGeom prst="hexag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六角形 20">
              <a:extLst>
                <a:ext uri="{FF2B5EF4-FFF2-40B4-BE49-F238E27FC236}">
                  <a16:creationId xmlns:a16="http://schemas.microsoft.com/office/drawing/2014/main" id="{00000000-0008-0000-0300-000015000000}"/>
                </a:ext>
              </a:extLst>
            </xdr:cNvPr>
            <xdr:cNvSpPr/>
          </xdr:nvSpPr>
          <xdr:spPr>
            <a:xfrm>
              <a:off x="5410200" y="15668625"/>
              <a:ext cx="3629025" cy="361950"/>
            </a:xfrm>
            <a:prstGeom prst="hexag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0171233" y="15669446"/>
              <a:ext cx="1325442" cy="314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tx1"/>
                  </a:solidFill>
                </a:rPr>
                <a:t>収　入</a:t>
              </a:r>
            </a:p>
          </xdr:txBody>
        </xdr: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6548609" y="15686910"/>
              <a:ext cx="1309516" cy="304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tx1"/>
                  </a:solidFill>
                </a:rPr>
                <a:t>支　出</a:t>
              </a:r>
            </a:p>
          </xdr:txBody>
        </xdr:sp>
      </xdr:grpSp>
    </xdr:grpSp>
    <xdr:clientData/>
  </xdr:twoCellAnchor>
  <xdr:twoCellAnchor>
    <xdr:from>
      <xdr:col>21</xdr:col>
      <xdr:colOff>19050</xdr:colOff>
      <xdr:row>50</xdr:row>
      <xdr:rowOff>142875</xdr:rowOff>
    </xdr:from>
    <xdr:to>
      <xdr:col>31</xdr:col>
      <xdr:colOff>447675</xdr:colOff>
      <xdr:row>60</xdr:row>
      <xdr:rowOff>127000</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0715625" y="9001125"/>
          <a:ext cx="4714875" cy="1851025"/>
          <a:chOff x="10506075" y="9734550"/>
          <a:chExt cx="4714875" cy="1736725"/>
        </a:xfrm>
      </xdr:grpSpPr>
      <xdr:graphicFrame macro="">
        <xdr:nvGraphicFramePr>
          <xdr:cNvPr id="24" name="グラフ 23">
            <a:extLst>
              <a:ext uri="{FF2B5EF4-FFF2-40B4-BE49-F238E27FC236}">
                <a16:creationId xmlns:a16="http://schemas.microsoft.com/office/drawing/2014/main" id="{00000000-0008-0000-0300-000018000000}"/>
              </a:ext>
            </a:extLst>
          </xdr:cNvPr>
          <xdr:cNvGraphicFramePr>
            <a:graphicFrameLocks/>
          </xdr:cNvGraphicFramePr>
        </xdr:nvGraphicFramePr>
        <xdr:xfrm>
          <a:off x="10506075" y="10058400"/>
          <a:ext cx="4714875" cy="14128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2182475" y="9734550"/>
            <a:ext cx="1309516" cy="304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tx1"/>
                </a:solidFill>
              </a:rPr>
              <a:t>収支差額</a:t>
            </a:r>
          </a:p>
        </xdr:txBody>
      </xdr:sp>
    </xdr:grpSp>
    <xdr:clientData/>
  </xdr:twoCellAnchor>
  <xdr:twoCellAnchor>
    <xdr:from>
      <xdr:col>4</xdr:col>
      <xdr:colOff>44822</xdr:colOff>
      <xdr:row>95</xdr:row>
      <xdr:rowOff>100853</xdr:rowOff>
    </xdr:from>
    <xdr:to>
      <xdr:col>9</xdr:col>
      <xdr:colOff>212419</xdr:colOff>
      <xdr:row>104</xdr:row>
      <xdr:rowOff>96239</xdr:rowOff>
    </xdr:to>
    <xdr:graphicFrame macro="">
      <xdr:nvGraphicFramePr>
        <xdr:cNvPr id="26" name="グラフ 25">
          <a:extLst>
            <a:ext uri="{FF2B5EF4-FFF2-40B4-BE49-F238E27FC236}">
              <a16:creationId xmlns:a16="http://schemas.microsoft.com/office/drawing/2014/main" id="{00000000-0008-0000-03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156881</xdr:colOff>
      <xdr:row>58</xdr:row>
      <xdr:rowOff>67235</xdr:rowOff>
    </xdr:from>
    <xdr:to>
      <xdr:col>17</xdr:col>
      <xdr:colOff>161925</xdr:colOff>
      <xdr:row>62</xdr:row>
      <xdr:rowOff>46363</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2766731" y="10487585"/>
          <a:ext cx="6377269" cy="588728"/>
          <a:chOff x="2767852" y="10802470"/>
          <a:chExt cx="6347573" cy="606658"/>
        </a:xfrm>
      </xdr:grpSpPr>
      <xdr:pic>
        <xdr:nvPicPr>
          <xdr:cNvPr id="28" name="図 27">
            <a:extLst>
              <a:ext uri="{FF2B5EF4-FFF2-40B4-BE49-F238E27FC236}">
                <a16:creationId xmlns:a16="http://schemas.microsoft.com/office/drawing/2014/main" id="{00000000-0008-0000-0300-00001C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73304" t="53812" r="-188"/>
          <a:stretch/>
        </xdr:blipFill>
        <xdr:spPr bwMode="auto">
          <a:xfrm>
            <a:off x="6957300" y="10872443"/>
            <a:ext cx="2158125" cy="5366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図 26">
            <a:extLst>
              <a:ext uri="{FF2B5EF4-FFF2-40B4-BE49-F238E27FC236}">
                <a16:creationId xmlns:a16="http://schemas.microsoft.com/office/drawing/2014/main" id="{00000000-0008-0000-0300-00001B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6923" t="67678" r="5231" b="8140"/>
          <a:stretch/>
        </xdr:blipFill>
        <xdr:spPr bwMode="auto">
          <a:xfrm>
            <a:off x="2767852" y="10802470"/>
            <a:ext cx="3888442" cy="381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255059</xdr:colOff>
      <xdr:row>65</xdr:row>
      <xdr:rowOff>98425</xdr:rowOff>
    </xdr:from>
    <xdr:to>
      <xdr:col>27</xdr:col>
      <xdr:colOff>36513</xdr:colOff>
      <xdr:row>74</xdr:row>
      <xdr:rowOff>101600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598584" y="11630025"/>
          <a:ext cx="7496704" cy="0"/>
          <a:chOff x="2786074" y="9721718"/>
          <a:chExt cx="7491413" cy="1393825"/>
        </a:xfrm>
      </xdr:grpSpPr>
      <xdr:graphicFrame macro="">
        <xdr:nvGraphicFramePr>
          <xdr:cNvPr id="3" name="グラフ 2">
            <a:extLst>
              <a:ext uri="{FF2B5EF4-FFF2-40B4-BE49-F238E27FC236}">
                <a16:creationId xmlns:a16="http://schemas.microsoft.com/office/drawing/2014/main" id="{00000000-0008-0000-0400-000003000000}"/>
              </a:ext>
            </a:extLst>
          </xdr:cNvPr>
          <xdr:cNvGraphicFramePr/>
        </xdr:nvGraphicFramePr>
        <xdr:xfrm>
          <a:off x="2786074" y="9721718"/>
          <a:ext cx="7491413" cy="13938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086071" y="10619845"/>
            <a:ext cx="4642102" cy="4023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支　出（マイナスで計上）</a:t>
            </a:r>
          </a:p>
        </xdr:txBody>
      </xdr: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762667" y="10629504"/>
            <a:ext cx="1704974" cy="396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tx1"/>
                </a:solidFill>
              </a:rPr>
              <a:t>収　入</a:t>
            </a:r>
          </a:p>
        </xdr:txBody>
      </xdr:sp>
    </xdr:grpSp>
    <xdr:clientData/>
  </xdr:twoCellAnchor>
  <xdr:twoCellAnchor>
    <xdr:from>
      <xdr:col>27</xdr:col>
      <xdr:colOff>315914</xdr:colOff>
      <xdr:row>66</xdr:row>
      <xdr:rowOff>50799</xdr:rowOff>
    </xdr:from>
    <xdr:to>
      <xdr:col>34</xdr:col>
      <xdr:colOff>554038</xdr:colOff>
      <xdr:row>73</xdr:row>
      <xdr:rowOff>107950</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13374689" y="11630025"/>
          <a:ext cx="3876674" cy="0"/>
          <a:chOff x="11258550" y="9744074"/>
          <a:chExt cx="3876674" cy="1123951"/>
        </a:xfrm>
      </xdr:grpSpPr>
      <xdr:graphicFrame macro="">
        <xdr:nvGraphicFramePr>
          <xdr:cNvPr id="7" name="グラフ 6">
            <a:extLst>
              <a:ext uri="{FF2B5EF4-FFF2-40B4-BE49-F238E27FC236}">
                <a16:creationId xmlns:a16="http://schemas.microsoft.com/office/drawing/2014/main" id="{00000000-0008-0000-0400-000007000000}"/>
              </a:ext>
            </a:extLst>
          </xdr:cNvPr>
          <xdr:cNvGraphicFramePr/>
        </xdr:nvGraphicFramePr>
        <xdr:xfrm>
          <a:off x="11296649" y="9744074"/>
          <a:ext cx="3838575" cy="112395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1258550" y="10067925"/>
            <a:ext cx="733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tx1"/>
                </a:solidFill>
              </a:rPr>
              <a:t>収支差額</a:t>
            </a:r>
          </a:p>
        </xdr:txBody>
      </xdr:sp>
    </xdr:grpSp>
    <xdr:clientData/>
  </xdr:twoCellAnchor>
  <xdr:twoCellAnchor>
    <xdr:from>
      <xdr:col>4</xdr:col>
      <xdr:colOff>865055</xdr:colOff>
      <xdr:row>50</xdr:row>
      <xdr:rowOff>170481</xdr:rowOff>
    </xdr:from>
    <xdr:to>
      <xdr:col>20</xdr:col>
      <xdr:colOff>174229</xdr:colOff>
      <xdr:row>61</xdr:row>
      <xdr:rowOff>24349</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2303330" y="9400206"/>
          <a:ext cx="7929299" cy="1796968"/>
          <a:chOff x="5046925" y="15658134"/>
          <a:chExt cx="7929349" cy="1753977"/>
        </a:xfrm>
      </xdr:grpSpPr>
      <xdr:graphicFrame macro="">
        <xdr:nvGraphicFramePr>
          <xdr:cNvPr id="10" name="グラフ 9">
            <a:extLst>
              <a:ext uri="{FF2B5EF4-FFF2-40B4-BE49-F238E27FC236}">
                <a16:creationId xmlns:a16="http://schemas.microsoft.com/office/drawing/2014/main" id="{00000000-0008-0000-0400-00000A000000}"/>
              </a:ext>
            </a:extLst>
          </xdr:cNvPr>
          <xdr:cNvGraphicFramePr/>
        </xdr:nvGraphicFramePr>
        <xdr:xfrm>
          <a:off x="5046925" y="16037335"/>
          <a:ext cx="4086225" cy="137477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3" name="グラフ 12">
            <a:extLst>
              <a:ext uri="{FF2B5EF4-FFF2-40B4-BE49-F238E27FC236}">
                <a16:creationId xmlns:a16="http://schemas.microsoft.com/office/drawing/2014/main" id="{00000000-0008-0000-0400-00000D000000}"/>
              </a:ext>
            </a:extLst>
          </xdr:cNvPr>
          <xdr:cNvGraphicFramePr>
            <a:graphicFrameLocks/>
          </xdr:cNvGraphicFramePr>
        </xdr:nvGraphicFramePr>
        <xdr:xfrm>
          <a:off x="8890049" y="16037336"/>
          <a:ext cx="4086225" cy="1374775"/>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378764" y="15658134"/>
            <a:ext cx="7270436" cy="362916"/>
            <a:chOff x="5378764" y="15658134"/>
            <a:chExt cx="7270436" cy="362916"/>
          </a:xfrm>
        </xdr:grpSpPr>
        <xdr:sp macro="" textlink="">
          <xdr:nvSpPr>
            <xdr:cNvPr id="14" name="六角形 13">
              <a:extLst>
                <a:ext uri="{FF2B5EF4-FFF2-40B4-BE49-F238E27FC236}">
                  <a16:creationId xmlns:a16="http://schemas.microsoft.com/office/drawing/2014/main" id="{00000000-0008-0000-0400-00000E000000}"/>
                </a:ext>
              </a:extLst>
            </xdr:cNvPr>
            <xdr:cNvSpPr/>
          </xdr:nvSpPr>
          <xdr:spPr>
            <a:xfrm>
              <a:off x="9020175" y="15659100"/>
              <a:ext cx="3629025" cy="361950"/>
            </a:xfrm>
            <a:prstGeom prst="hexag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六角形 14">
              <a:extLst>
                <a:ext uri="{FF2B5EF4-FFF2-40B4-BE49-F238E27FC236}">
                  <a16:creationId xmlns:a16="http://schemas.microsoft.com/office/drawing/2014/main" id="{00000000-0008-0000-0400-00000F000000}"/>
                </a:ext>
              </a:extLst>
            </xdr:cNvPr>
            <xdr:cNvSpPr/>
          </xdr:nvSpPr>
          <xdr:spPr>
            <a:xfrm>
              <a:off x="5378764" y="15658134"/>
              <a:ext cx="3629025" cy="361950"/>
            </a:xfrm>
            <a:prstGeom prst="hexag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0105844" y="15678180"/>
              <a:ext cx="1325442" cy="314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tx1"/>
                  </a:solidFill>
                </a:rPr>
                <a:t>収　入</a:t>
              </a:r>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675906" y="15678177"/>
              <a:ext cx="1309516" cy="304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tx1"/>
                  </a:solidFill>
                </a:rPr>
                <a:t>支　出</a:t>
              </a:r>
            </a:p>
          </xdr:txBody>
        </xdr:sp>
      </xdr:grpSp>
    </xdr:grpSp>
    <xdr:clientData/>
  </xdr:twoCellAnchor>
  <xdr:twoCellAnchor>
    <xdr:from>
      <xdr:col>20</xdr:col>
      <xdr:colOff>397949</xdr:colOff>
      <xdr:row>51</xdr:row>
      <xdr:rowOff>47625</xdr:rowOff>
    </xdr:from>
    <xdr:to>
      <xdr:col>31</xdr:col>
      <xdr:colOff>340865</xdr:colOff>
      <xdr:row>61</xdr:row>
      <xdr:rowOff>25401</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0456349" y="9458325"/>
          <a:ext cx="4657791" cy="1739901"/>
          <a:chOff x="11134724" y="9734550"/>
          <a:chExt cx="4664049" cy="1736725"/>
        </a:xfrm>
        <a:noFill/>
      </xdr:grpSpPr>
      <xdr:graphicFrame macro="">
        <xdr:nvGraphicFramePr>
          <xdr:cNvPr id="18" name="グラフ 17">
            <a:extLst>
              <a:ext uri="{FF2B5EF4-FFF2-40B4-BE49-F238E27FC236}">
                <a16:creationId xmlns:a16="http://schemas.microsoft.com/office/drawing/2014/main" id="{00000000-0008-0000-0400-000012000000}"/>
              </a:ext>
            </a:extLst>
          </xdr:cNvPr>
          <xdr:cNvGraphicFramePr>
            <a:graphicFrameLocks/>
          </xdr:cNvGraphicFramePr>
        </xdr:nvGraphicFramePr>
        <xdr:xfrm>
          <a:off x="11134724" y="10058400"/>
          <a:ext cx="4664049" cy="1412875"/>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12842095" y="9734550"/>
            <a:ext cx="1309516" cy="30477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tx1"/>
                </a:solidFill>
              </a:rPr>
              <a:t>収支差額</a:t>
            </a:r>
          </a:p>
        </xdr:txBody>
      </xdr:sp>
    </xdr:grpSp>
    <xdr:clientData/>
  </xdr:twoCellAnchor>
  <xdr:twoCellAnchor>
    <xdr:from>
      <xdr:col>5</xdr:col>
      <xdr:colOff>176893</xdr:colOff>
      <xdr:row>58</xdr:row>
      <xdr:rowOff>68036</xdr:rowOff>
    </xdr:from>
    <xdr:to>
      <xdr:col>17</xdr:col>
      <xdr:colOff>74680</xdr:colOff>
      <xdr:row>62</xdr:row>
      <xdr:rowOff>75980</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577193" y="10783661"/>
          <a:ext cx="6270012" cy="617544"/>
          <a:chOff x="2767852" y="10802470"/>
          <a:chExt cx="6347573" cy="606658"/>
        </a:xfrm>
      </xdr:grpSpPr>
      <xdr:pic>
        <xdr:nvPicPr>
          <xdr:cNvPr id="25" name="図 24">
            <a:extLst>
              <a:ext uri="{FF2B5EF4-FFF2-40B4-BE49-F238E27FC236}">
                <a16:creationId xmlns:a16="http://schemas.microsoft.com/office/drawing/2014/main" id="{00000000-0008-0000-0400-000019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73304" t="53812" r="-188"/>
          <a:stretch/>
        </xdr:blipFill>
        <xdr:spPr bwMode="auto">
          <a:xfrm>
            <a:off x="6957300" y="10872443"/>
            <a:ext cx="2158125" cy="5366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25">
            <a:extLst>
              <a:ext uri="{FF2B5EF4-FFF2-40B4-BE49-F238E27FC236}">
                <a16:creationId xmlns:a16="http://schemas.microsoft.com/office/drawing/2014/main" id="{00000000-0008-0000-0400-00001A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923" t="67678" r="5231" b="8140"/>
          <a:stretch/>
        </xdr:blipFill>
        <xdr:spPr bwMode="auto">
          <a:xfrm>
            <a:off x="2767852" y="10802470"/>
            <a:ext cx="3888442" cy="381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333375</xdr:colOff>
      <xdr:row>66</xdr:row>
      <xdr:rowOff>114300</xdr:rowOff>
    </xdr:from>
    <xdr:to>
      <xdr:col>33</xdr:col>
      <xdr:colOff>447674</xdr:colOff>
      <xdr:row>74</xdr:row>
      <xdr:rowOff>8468</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12534900" y="11677650"/>
          <a:ext cx="3924299" cy="0"/>
          <a:chOff x="11258550" y="9744074"/>
          <a:chExt cx="3876674" cy="1123951"/>
        </a:xfrm>
      </xdr:grpSpPr>
      <xdr:graphicFrame macro="">
        <xdr:nvGraphicFramePr>
          <xdr:cNvPr id="7" name="グラフ 6">
            <a:extLst>
              <a:ext uri="{FF2B5EF4-FFF2-40B4-BE49-F238E27FC236}">
                <a16:creationId xmlns:a16="http://schemas.microsoft.com/office/drawing/2014/main" id="{00000000-0008-0000-0500-000007000000}"/>
              </a:ext>
            </a:extLst>
          </xdr:cNvPr>
          <xdr:cNvGraphicFramePr/>
        </xdr:nvGraphicFramePr>
        <xdr:xfrm>
          <a:off x="11296649" y="9744074"/>
          <a:ext cx="3838575" cy="112395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1258550" y="10067925"/>
            <a:ext cx="733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tx1"/>
                </a:solidFill>
              </a:rPr>
              <a:t>収支差額</a:t>
            </a:r>
          </a:p>
        </xdr:txBody>
      </xdr:sp>
    </xdr:grpSp>
    <xdr:clientData/>
  </xdr:twoCellAnchor>
  <xdr:twoCellAnchor>
    <xdr:from>
      <xdr:col>7</xdr:col>
      <xdr:colOff>352425</xdr:colOff>
      <xdr:row>66</xdr:row>
      <xdr:rowOff>0</xdr:rowOff>
    </xdr:from>
    <xdr:to>
      <xdr:col>25</xdr:col>
      <xdr:colOff>207963</xdr:colOff>
      <xdr:row>74</xdr:row>
      <xdr:rowOff>137583</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838700" y="11677650"/>
          <a:ext cx="7570788" cy="0"/>
          <a:chOff x="2400300" y="9772650"/>
          <a:chExt cx="7570788" cy="1356783"/>
        </a:xfrm>
      </xdr:grpSpPr>
      <xdr:graphicFrame macro="">
        <xdr:nvGraphicFramePr>
          <xdr:cNvPr id="17" name="グラフ 16">
            <a:extLst>
              <a:ext uri="{FF2B5EF4-FFF2-40B4-BE49-F238E27FC236}">
                <a16:creationId xmlns:a16="http://schemas.microsoft.com/office/drawing/2014/main" id="{00000000-0008-0000-0500-000011000000}"/>
              </a:ext>
            </a:extLst>
          </xdr:cNvPr>
          <xdr:cNvGraphicFramePr/>
        </xdr:nvGraphicFramePr>
        <xdr:xfrm>
          <a:off x="2400300" y="9772650"/>
          <a:ext cx="7570788" cy="1356783"/>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703476" y="10646909"/>
            <a:ext cx="4691287" cy="3916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支　出（マイナスで計上）</a:t>
            </a:r>
          </a:p>
        </xdr:txBody>
      </xdr:sp>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7420097" y="10656311"/>
            <a:ext cx="1723039" cy="38547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tx1"/>
                </a:solidFill>
              </a:rPr>
              <a:t>収　入</a:t>
            </a:r>
          </a:p>
        </xdr:txBody>
      </xdr:sp>
    </xdr:grpSp>
    <xdr:clientData/>
  </xdr:twoCellAnchor>
  <xdr:twoCellAnchor>
    <xdr:from>
      <xdr:col>21</xdr:col>
      <xdr:colOff>94191</xdr:colOff>
      <xdr:row>50</xdr:row>
      <xdr:rowOff>179916</xdr:rowOff>
    </xdr:from>
    <xdr:to>
      <xdr:col>31</xdr:col>
      <xdr:colOff>523941</xdr:colOff>
      <xdr:row>61</xdr:row>
      <xdr:rowOff>21167</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10581216" y="9409641"/>
          <a:ext cx="4716000" cy="1831976"/>
          <a:chOff x="10418352" y="9719262"/>
          <a:chExt cx="4716000" cy="1763417"/>
        </a:xfrm>
      </xdr:grpSpPr>
      <xdr:graphicFrame macro="">
        <xdr:nvGraphicFramePr>
          <xdr:cNvPr id="29" name="グラフ 28">
            <a:extLst>
              <a:ext uri="{FF2B5EF4-FFF2-40B4-BE49-F238E27FC236}">
                <a16:creationId xmlns:a16="http://schemas.microsoft.com/office/drawing/2014/main" id="{00000000-0008-0000-0500-00001D000000}"/>
              </a:ext>
            </a:extLst>
          </xdr:cNvPr>
          <xdr:cNvGraphicFramePr>
            <a:graphicFrameLocks/>
          </xdr:cNvGraphicFramePr>
        </xdr:nvGraphicFramePr>
        <xdr:xfrm>
          <a:off x="10418352" y="10069804"/>
          <a:ext cx="4716000" cy="141287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2042775" y="9719262"/>
            <a:ext cx="1309516" cy="304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tx1"/>
                </a:solidFill>
              </a:rPr>
              <a:t>収支差額</a:t>
            </a:r>
          </a:p>
        </xdr:txBody>
      </xdr:sp>
    </xdr:grpSp>
    <xdr:clientData/>
  </xdr:twoCellAnchor>
  <xdr:twoCellAnchor>
    <xdr:from>
      <xdr:col>5</xdr:col>
      <xdr:colOff>44332</xdr:colOff>
      <xdr:row>50</xdr:row>
      <xdr:rowOff>126383</xdr:rowOff>
    </xdr:from>
    <xdr:to>
      <xdr:col>20</xdr:col>
      <xdr:colOff>316559</xdr:colOff>
      <xdr:row>61</xdr:row>
      <xdr:rowOff>22220</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2444632" y="9356108"/>
          <a:ext cx="7930327" cy="1886562"/>
          <a:chOff x="5151209" y="15668625"/>
          <a:chExt cx="7930366" cy="1781279"/>
        </a:xfrm>
      </xdr:grpSpPr>
      <xdr:graphicFrame macro="">
        <xdr:nvGraphicFramePr>
          <xdr:cNvPr id="32" name="グラフ 31">
            <a:extLst>
              <a:ext uri="{FF2B5EF4-FFF2-40B4-BE49-F238E27FC236}">
                <a16:creationId xmlns:a16="http://schemas.microsoft.com/office/drawing/2014/main" id="{00000000-0008-0000-0500-000020000000}"/>
              </a:ext>
            </a:extLst>
          </xdr:cNvPr>
          <xdr:cNvGraphicFramePr/>
        </xdr:nvGraphicFramePr>
        <xdr:xfrm>
          <a:off x="5151209" y="16075129"/>
          <a:ext cx="4086225" cy="137477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3" name="グラフ 32">
            <a:extLst>
              <a:ext uri="{FF2B5EF4-FFF2-40B4-BE49-F238E27FC236}">
                <a16:creationId xmlns:a16="http://schemas.microsoft.com/office/drawing/2014/main" id="{00000000-0008-0000-0500-000021000000}"/>
              </a:ext>
            </a:extLst>
          </xdr:cNvPr>
          <xdr:cNvGraphicFramePr>
            <a:graphicFrameLocks/>
          </xdr:cNvGraphicFramePr>
        </xdr:nvGraphicFramePr>
        <xdr:xfrm>
          <a:off x="8995350" y="16075129"/>
          <a:ext cx="4086225" cy="137477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5410200" y="15668625"/>
            <a:ext cx="7291399" cy="362537"/>
            <a:chOff x="5410200" y="15668625"/>
            <a:chExt cx="7291399" cy="362537"/>
          </a:xfrm>
        </xdr:grpSpPr>
        <xdr:sp macro="" textlink="">
          <xdr:nvSpPr>
            <xdr:cNvPr id="35" name="六角形 34">
              <a:extLst>
                <a:ext uri="{FF2B5EF4-FFF2-40B4-BE49-F238E27FC236}">
                  <a16:creationId xmlns:a16="http://schemas.microsoft.com/office/drawing/2014/main" id="{00000000-0008-0000-0500-000023000000}"/>
                </a:ext>
              </a:extLst>
            </xdr:cNvPr>
            <xdr:cNvSpPr/>
          </xdr:nvSpPr>
          <xdr:spPr>
            <a:xfrm>
              <a:off x="9072574" y="15669212"/>
              <a:ext cx="3629025" cy="361950"/>
            </a:xfrm>
            <a:prstGeom prst="hexag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六角形 36">
              <a:extLst>
                <a:ext uri="{FF2B5EF4-FFF2-40B4-BE49-F238E27FC236}">
                  <a16:creationId xmlns:a16="http://schemas.microsoft.com/office/drawing/2014/main" id="{00000000-0008-0000-0500-000025000000}"/>
                </a:ext>
              </a:extLst>
            </xdr:cNvPr>
            <xdr:cNvSpPr/>
          </xdr:nvSpPr>
          <xdr:spPr>
            <a:xfrm>
              <a:off x="5410200" y="15668625"/>
              <a:ext cx="3629025" cy="361950"/>
            </a:xfrm>
            <a:prstGeom prst="hexag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0190139" y="15688290"/>
              <a:ext cx="1325442" cy="314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tx1"/>
                  </a:solidFill>
                </a:rPr>
                <a:t>収　入</a:t>
              </a:r>
            </a:p>
          </xdr:txBody>
        </xdr:sp>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6591601" y="15678178"/>
              <a:ext cx="1309516" cy="304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tx1"/>
                  </a:solidFill>
                </a:rPr>
                <a:t>支　出</a:t>
              </a:r>
            </a:p>
          </xdr:txBody>
        </xdr:sp>
      </xdr:grpSp>
    </xdr:grpSp>
    <xdr:clientData/>
  </xdr:twoCellAnchor>
  <xdr:twoCellAnchor>
    <xdr:from>
      <xdr:col>5</xdr:col>
      <xdr:colOff>666750</xdr:colOff>
      <xdr:row>58</xdr:row>
      <xdr:rowOff>40821</xdr:rowOff>
    </xdr:from>
    <xdr:to>
      <xdr:col>18</xdr:col>
      <xdr:colOff>129108</xdr:colOff>
      <xdr:row>62</xdr:row>
      <xdr:rowOff>48765</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3067050" y="10804071"/>
          <a:ext cx="6263208" cy="617544"/>
          <a:chOff x="2767852" y="10802470"/>
          <a:chExt cx="6347573" cy="606658"/>
        </a:xfrm>
      </xdr:grpSpPr>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73304" t="53812" r="-188"/>
          <a:stretch/>
        </xdr:blipFill>
        <xdr:spPr bwMode="auto">
          <a:xfrm>
            <a:off x="6957300" y="10872443"/>
            <a:ext cx="2158125" cy="53668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図 24">
            <a:extLst>
              <a:ext uri="{FF2B5EF4-FFF2-40B4-BE49-F238E27FC236}">
                <a16:creationId xmlns:a16="http://schemas.microsoft.com/office/drawing/2014/main" id="{00000000-0008-0000-0500-000019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923" t="67678" r="5231" b="8140"/>
          <a:stretch/>
        </xdr:blipFill>
        <xdr:spPr bwMode="auto">
          <a:xfrm>
            <a:off x="2767852" y="10802470"/>
            <a:ext cx="3888442" cy="381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310805</xdr:colOff>
      <xdr:row>54</xdr:row>
      <xdr:rowOff>161472</xdr:rowOff>
    </xdr:from>
    <xdr:to>
      <xdr:col>10</xdr:col>
      <xdr:colOff>333375</xdr:colOff>
      <xdr:row>72</xdr:row>
      <xdr:rowOff>28529</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29930" y="13083722"/>
          <a:ext cx="6769445" cy="3534182"/>
        </a:xfrm>
        <a:prstGeom prst="rect">
          <a:avLst/>
        </a:prstGeom>
      </xdr:spPr>
    </xdr:pic>
    <xdr:clientData/>
  </xdr:twoCellAnchor>
  <xdr:twoCellAnchor>
    <xdr:from>
      <xdr:col>16</xdr:col>
      <xdr:colOff>485775</xdr:colOff>
      <xdr:row>29</xdr:row>
      <xdr:rowOff>85725</xdr:rowOff>
    </xdr:from>
    <xdr:to>
      <xdr:col>22</xdr:col>
      <xdr:colOff>514350</xdr:colOff>
      <xdr:row>31</xdr:row>
      <xdr:rowOff>238125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430125" y="7610475"/>
          <a:ext cx="36290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税金は物価上昇なし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5xx\1845xx\184506%20&#26494;&#27743;&#31354;&#12365;&#23478;&#23550;&#31574;&#25285;&#12356;&#25163;\&#9733;&#12475;&#12531;&#12479;&#12540;&#25104;&#26524;&#21697;\&#9733;&#12471;&#12511;&#12517;&#12524;&#12540;&#12471;&#12519;&#12531;&#12477;&#12501;&#12488;&#25913;&#33391;&#29256;\190807&#31354;&#12365;&#23478;&#27963;&#29992;&#12471;&#12511;&#12517;&#12524;&#12540;&#12471;&#12519;&#12531;&#12477;&#12501;&#12488;&#31777;&#26131;&#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5xx\1845xx\184506%20&#26494;&#27743;&#31354;&#12365;&#23478;&#23550;&#31574;&#25285;&#12356;&#25163;\02&#25171;&#21512;&#12379;&#36039;&#26009;\181102&#31532;&#65298;&#22238;&#26908;&#35342;&#20250;\&#31354;&#12365;&#23478;&#27963;&#29992;&#12471;&#12511;&#12517;&#12524;&#12540;&#12471;&#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基礎(計算案内)"/>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所有者情報等入力シート"/>
      <sheetName val="２．活用意向シート"/>
      <sheetName val="３．単価設定シート"/>
      <sheetName val="４．要件チェックシート"/>
      <sheetName val="５．活用手法別計算案内シート"/>
      <sheetName val="６．コスト算出シート"/>
      <sheetName val="７．20年間のコスト算出シート"/>
      <sheetName val="８．まとめシート"/>
      <sheetName val="空き家３千万円控除"/>
      <sheetName val="売却経費"/>
      <sheetName val="譲渡費用"/>
    </sheetNames>
    <sheetDataSet>
      <sheetData sheetId="0">
        <row r="1">
          <cell r="G1">
            <v>0</v>
          </cell>
        </row>
        <row r="10">
          <cell r="D10">
            <v>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showGridLines="0" tabSelected="1" view="pageBreakPreview" zoomScale="70" zoomScaleNormal="100" zoomScaleSheetLayoutView="70" workbookViewId="0">
      <selection sqref="A1:B1"/>
    </sheetView>
  </sheetViews>
  <sheetFormatPr defaultRowHeight="13.5" x14ac:dyDescent="0.15"/>
  <cols>
    <col min="1" max="1" width="20.125" customWidth="1"/>
    <col min="2" max="2" width="75.625" customWidth="1"/>
    <col min="3" max="3" width="13" style="38" customWidth="1"/>
    <col min="5" max="5" width="5.75" customWidth="1"/>
    <col min="13" max="13" width="6.875" customWidth="1"/>
  </cols>
  <sheetData>
    <row r="1" spans="1:13" ht="23.25" customHeight="1" x14ac:dyDescent="0.15">
      <c r="A1" s="877" t="s">
        <v>671</v>
      </c>
      <c r="B1" s="877"/>
      <c r="C1" s="874" t="s">
        <v>694</v>
      </c>
      <c r="D1" s="874"/>
      <c r="E1" s="874"/>
      <c r="F1" s="874"/>
      <c r="G1" s="874"/>
      <c r="H1" s="874"/>
      <c r="I1" s="874"/>
      <c r="J1" s="874"/>
      <c r="K1" s="874"/>
      <c r="L1" s="874"/>
      <c r="M1" s="874"/>
    </row>
    <row r="2" spans="1:13" s="38" customFormat="1" ht="6" customHeight="1" x14ac:dyDescent="0.15">
      <c r="A2" s="861"/>
      <c r="B2" s="861"/>
      <c r="D2" s="867"/>
      <c r="E2" s="867"/>
      <c r="F2" s="867"/>
      <c r="G2" s="867"/>
      <c r="H2" s="867"/>
      <c r="I2" s="867"/>
      <c r="J2" s="867"/>
      <c r="K2" s="867"/>
      <c r="L2" s="867"/>
      <c r="M2" s="867"/>
    </row>
    <row r="3" spans="1:13" ht="21.75" customHeight="1" x14ac:dyDescent="0.15">
      <c r="A3" s="873" t="s">
        <v>699</v>
      </c>
      <c r="B3" s="873"/>
      <c r="D3" s="2" t="s">
        <v>697</v>
      </c>
      <c r="F3" s="848"/>
      <c r="G3" s="1" t="s">
        <v>698</v>
      </c>
      <c r="J3" s="866"/>
      <c r="K3" s="1" t="s">
        <v>695</v>
      </c>
    </row>
    <row r="4" spans="1:13" ht="67.5" customHeight="1" x14ac:dyDescent="0.15">
      <c r="A4" s="873"/>
      <c r="B4" s="873"/>
    </row>
    <row r="5" spans="1:13" ht="9.75" customHeight="1" x14ac:dyDescent="0.15"/>
    <row r="6" spans="1:13" ht="24.75" customHeight="1" x14ac:dyDescent="0.15">
      <c r="A6" s="878" t="s">
        <v>672</v>
      </c>
      <c r="B6" s="878"/>
    </row>
    <row r="7" spans="1:13" ht="89.25" customHeight="1" x14ac:dyDescent="0.15">
      <c r="A7" s="875" t="s">
        <v>696</v>
      </c>
      <c r="B7" s="876"/>
    </row>
    <row r="8" spans="1:13" ht="45" customHeight="1" x14ac:dyDescent="0.15">
      <c r="A8" s="857" t="s">
        <v>673</v>
      </c>
      <c r="B8" s="858" t="s">
        <v>705</v>
      </c>
    </row>
    <row r="9" spans="1:13" ht="57.75" customHeight="1" x14ac:dyDescent="0.15">
      <c r="A9" s="857" t="s">
        <v>674</v>
      </c>
      <c r="B9" s="858" t="s">
        <v>704</v>
      </c>
    </row>
    <row r="10" spans="1:13" ht="45" customHeight="1" x14ac:dyDescent="0.15">
      <c r="A10" s="857" t="s">
        <v>675</v>
      </c>
      <c r="B10" s="859" t="s">
        <v>685</v>
      </c>
    </row>
    <row r="11" spans="1:13" ht="45" customHeight="1" x14ac:dyDescent="0.15">
      <c r="A11" s="857" t="s">
        <v>690</v>
      </c>
      <c r="B11" s="860" t="s">
        <v>676</v>
      </c>
    </row>
    <row r="13" spans="1:13" ht="27" customHeight="1" x14ac:dyDescent="0.15">
      <c r="A13" s="879" t="s">
        <v>677</v>
      </c>
      <c r="B13" s="879"/>
    </row>
    <row r="14" spans="1:13" ht="67.5" customHeight="1" x14ac:dyDescent="0.15">
      <c r="A14" s="875" t="s">
        <v>678</v>
      </c>
      <c r="B14" s="876"/>
    </row>
    <row r="15" spans="1:13" ht="42" customHeight="1" x14ac:dyDescent="0.15">
      <c r="A15" s="858" t="s">
        <v>673</v>
      </c>
      <c r="B15" s="858" t="s">
        <v>679</v>
      </c>
    </row>
    <row r="16" spans="1:13" ht="42" customHeight="1" x14ac:dyDescent="0.15">
      <c r="A16" s="858" t="s">
        <v>674</v>
      </c>
      <c r="B16" s="858" t="s">
        <v>679</v>
      </c>
    </row>
    <row r="17" spans="1:2" ht="48.75" customHeight="1" x14ac:dyDescent="0.15">
      <c r="A17" s="858" t="s">
        <v>689</v>
      </c>
      <c r="B17" s="858" t="s">
        <v>680</v>
      </c>
    </row>
    <row r="18" spans="1:2" ht="39.75" customHeight="1" x14ac:dyDescent="0.15">
      <c r="A18" s="858" t="s">
        <v>681</v>
      </c>
      <c r="B18" s="858" t="s">
        <v>682</v>
      </c>
    </row>
    <row r="20" spans="1:2" ht="25.5" customHeight="1" x14ac:dyDescent="0.15">
      <c r="A20" s="879" t="s">
        <v>683</v>
      </c>
      <c r="B20" s="879"/>
    </row>
    <row r="21" spans="1:2" ht="69" customHeight="1" x14ac:dyDescent="0.15">
      <c r="A21" s="875" t="s">
        <v>684</v>
      </c>
      <c r="B21" s="876"/>
    </row>
  </sheetData>
  <sheetProtection selectLockedCells="1" selectUnlockedCells="1"/>
  <mergeCells count="9">
    <mergeCell ref="A3:B4"/>
    <mergeCell ref="C1:M1"/>
    <mergeCell ref="A21:B21"/>
    <mergeCell ref="A1:B1"/>
    <mergeCell ref="A6:B6"/>
    <mergeCell ref="A7:B7"/>
    <mergeCell ref="A13:B13"/>
    <mergeCell ref="A14:B14"/>
    <mergeCell ref="A20:B20"/>
  </mergeCells>
  <phoneticPr fontId="2"/>
  <pageMargins left="0.7" right="0.7" top="0.75" bottom="0.75" header="0.3" footer="0.3"/>
  <pageSetup paperSize="9" scale="90" orientation="portrait" r:id="rId1"/>
  <colBreaks count="1" manualBreakCount="1">
    <brk id="2" max="2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B1:I87"/>
  <sheetViews>
    <sheetView showGridLines="0" view="pageBreakPreview" zoomScaleNormal="100" zoomScaleSheetLayoutView="100" workbookViewId="0">
      <selection activeCell="C4" sqref="C4"/>
    </sheetView>
  </sheetViews>
  <sheetFormatPr defaultRowHeight="13.5" x14ac:dyDescent="0.15"/>
  <cols>
    <col min="1" max="1" width="4" style="38" customWidth="1"/>
    <col min="2" max="2" width="18.125" style="38" customWidth="1"/>
    <col min="3" max="3" width="16.25" style="38" customWidth="1"/>
    <col min="4" max="4" width="18.375" style="38" customWidth="1"/>
    <col min="5" max="5" width="16.25" style="21" customWidth="1"/>
    <col min="6" max="7" width="16.25" style="38" customWidth="1"/>
    <col min="8" max="8" width="13.125" style="11" customWidth="1"/>
    <col min="9" max="16384" width="9" style="38"/>
  </cols>
  <sheetData>
    <row r="1" spans="2:9" ht="30.75" customHeight="1" x14ac:dyDescent="0.15">
      <c r="B1" s="880" t="s">
        <v>662</v>
      </c>
      <c r="C1" s="880"/>
      <c r="D1" s="880"/>
      <c r="E1" s="880"/>
      <c r="F1" s="880"/>
      <c r="G1" s="880"/>
      <c r="H1" s="446"/>
    </row>
    <row r="2" spans="2:9" s="11" customFormat="1" ht="31.5" customHeight="1" x14ac:dyDescent="0.15">
      <c r="B2" s="881" t="s">
        <v>669</v>
      </c>
      <c r="C2" s="881"/>
      <c r="D2" s="881"/>
      <c r="E2" s="881"/>
      <c r="F2" s="881"/>
      <c r="G2" s="881"/>
      <c r="H2" s="446"/>
    </row>
    <row r="3" spans="2:9" ht="27" customHeight="1" x14ac:dyDescent="0.15">
      <c r="B3" s="842" t="s">
        <v>274</v>
      </c>
      <c r="C3" s="843" t="s">
        <v>663</v>
      </c>
      <c r="G3" s="17"/>
      <c r="H3" s="183"/>
    </row>
    <row r="4" spans="2:9" ht="24" customHeight="1" x14ac:dyDescent="0.15">
      <c r="B4" s="810" t="s">
        <v>652</v>
      </c>
      <c r="C4" s="830"/>
      <c r="D4" s="757" t="s">
        <v>16</v>
      </c>
      <c r="E4" s="833"/>
      <c r="F4" s="758" t="s">
        <v>78</v>
      </c>
      <c r="G4" s="835"/>
      <c r="H4" s="183"/>
    </row>
    <row r="5" spans="2:9" ht="24" customHeight="1" x14ac:dyDescent="0.15">
      <c r="B5" s="862" t="s">
        <v>161</v>
      </c>
      <c r="C5" s="863"/>
      <c r="D5" s="759" t="s">
        <v>327</v>
      </c>
      <c r="E5" s="834"/>
      <c r="F5" s="756" t="s">
        <v>328</v>
      </c>
      <c r="G5" s="836"/>
      <c r="H5" s="175"/>
    </row>
    <row r="6" spans="2:9" ht="24" customHeight="1" x14ac:dyDescent="0.15">
      <c r="B6" s="755" t="s">
        <v>324</v>
      </c>
      <c r="C6" s="831"/>
      <c r="D6" s="755" t="s">
        <v>325</v>
      </c>
      <c r="E6" s="831"/>
      <c r="F6" s="756" t="s">
        <v>326</v>
      </c>
      <c r="G6" s="837"/>
    </row>
    <row r="7" spans="2:9" x14ac:dyDescent="0.15">
      <c r="B7" s="36"/>
      <c r="C7" s="36"/>
      <c r="D7" s="45"/>
      <c r="E7" s="45"/>
      <c r="F7" s="37"/>
      <c r="G7" s="37"/>
      <c r="H7" s="450"/>
    </row>
    <row r="8" spans="2:9" ht="27.75" customHeight="1" x14ac:dyDescent="0.15">
      <c r="B8" s="842" t="s">
        <v>281</v>
      </c>
      <c r="C8" s="843" t="s">
        <v>664</v>
      </c>
    </row>
    <row r="9" spans="2:9" s="11" customFormat="1" ht="13.5" customHeight="1" x14ac:dyDescent="0.15">
      <c r="B9" s="893" t="s">
        <v>1</v>
      </c>
      <c r="C9" s="894"/>
      <c r="D9" s="895"/>
      <c r="E9" s="145" t="s">
        <v>237</v>
      </c>
      <c r="F9" s="891" t="s">
        <v>701</v>
      </c>
      <c r="G9" s="892"/>
    </row>
    <row r="10" spans="2:9" ht="18.75" customHeight="1" x14ac:dyDescent="0.15">
      <c r="B10" s="48" t="s">
        <v>282</v>
      </c>
      <c r="C10" s="200" t="s">
        <v>21</v>
      </c>
      <c r="D10" s="201"/>
      <c r="E10" s="838"/>
      <c r="F10" s="747"/>
      <c r="G10" s="748"/>
    </row>
    <row r="11" spans="2:9" ht="18.75" customHeight="1" x14ac:dyDescent="0.15">
      <c r="B11" s="154"/>
      <c r="C11" s="200" t="s">
        <v>258</v>
      </c>
      <c r="D11" s="202"/>
      <c r="E11" s="839"/>
      <c r="F11" s="749" t="s">
        <v>269</v>
      </c>
      <c r="G11" s="750"/>
    </row>
    <row r="12" spans="2:9" ht="18.75" customHeight="1" x14ac:dyDescent="0.15">
      <c r="B12" s="189"/>
      <c r="C12" s="203" t="s">
        <v>283</v>
      </c>
      <c r="D12" s="204"/>
      <c r="E12" s="839"/>
      <c r="F12" s="749" t="s">
        <v>284</v>
      </c>
      <c r="G12" s="750"/>
    </row>
    <row r="13" spans="2:9" ht="18.75" customHeight="1" x14ac:dyDescent="0.15">
      <c r="B13" s="48" t="s">
        <v>15</v>
      </c>
      <c r="C13" s="48" t="s">
        <v>74</v>
      </c>
      <c r="D13" s="95" t="s">
        <v>17</v>
      </c>
      <c r="E13" s="839"/>
      <c r="F13" s="751" t="s">
        <v>270</v>
      </c>
      <c r="G13" s="748"/>
      <c r="H13" s="181"/>
    </row>
    <row r="14" spans="2:9" ht="18.75" customHeight="1" x14ac:dyDescent="0.15">
      <c r="B14" s="19"/>
      <c r="C14" s="35"/>
      <c r="D14" s="844" t="s">
        <v>263</v>
      </c>
      <c r="E14" s="845"/>
      <c r="F14" s="751"/>
      <c r="G14" s="748"/>
      <c r="H14" s="451"/>
    </row>
    <row r="15" spans="2:9" ht="18.75" customHeight="1" x14ac:dyDescent="0.15">
      <c r="B15" s="19"/>
      <c r="C15" s="19"/>
      <c r="D15" s="95" t="s">
        <v>145</v>
      </c>
      <c r="E15" s="840"/>
      <c r="F15" s="751" t="s">
        <v>381</v>
      </c>
      <c r="G15" s="748"/>
    </row>
    <row r="16" spans="2:9" ht="18.75" customHeight="1" x14ac:dyDescent="0.15">
      <c r="B16" s="19"/>
      <c r="C16" s="35"/>
      <c r="D16" s="95" t="s">
        <v>272</v>
      </c>
      <c r="E16" s="839"/>
      <c r="F16" s="927" t="s">
        <v>590</v>
      </c>
      <c r="G16" s="928"/>
      <c r="H16" s="926"/>
      <c r="I16" s="36"/>
    </row>
    <row r="17" spans="2:9" ht="18.75" customHeight="1" x14ac:dyDescent="0.15">
      <c r="B17" s="19"/>
      <c r="C17" s="35"/>
      <c r="D17" s="696" t="s">
        <v>421</v>
      </c>
      <c r="E17" s="839"/>
      <c r="F17" s="927" t="s">
        <v>382</v>
      </c>
      <c r="G17" s="928"/>
      <c r="H17" s="926"/>
      <c r="I17" s="36"/>
    </row>
    <row r="18" spans="2:9" ht="18.75" customHeight="1" x14ac:dyDescent="0.15">
      <c r="B18" s="19"/>
      <c r="C18" s="35"/>
      <c r="D18" s="697" t="s">
        <v>235</v>
      </c>
      <c r="E18" s="841"/>
      <c r="F18" s="898" t="s">
        <v>307</v>
      </c>
      <c r="G18" s="899"/>
      <c r="H18" s="38"/>
      <c r="I18" s="36"/>
    </row>
    <row r="19" spans="2:9" ht="18.75" customHeight="1" x14ac:dyDescent="0.15">
      <c r="B19" s="19"/>
      <c r="C19" s="35"/>
      <c r="D19" s="95" t="s">
        <v>236</v>
      </c>
      <c r="E19" s="841"/>
      <c r="F19" s="896" t="s">
        <v>308</v>
      </c>
      <c r="G19" s="897"/>
      <c r="H19" s="182"/>
      <c r="I19" s="36"/>
    </row>
    <row r="20" spans="2:9" ht="18.75" customHeight="1" x14ac:dyDescent="0.15">
      <c r="B20" s="154"/>
      <c r="C20" s="205" t="s">
        <v>285</v>
      </c>
      <c r="D20" s="95" t="s">
        <v>286</v>
      </c>
      <c r="E20" s="839"/>
      <c r="F20" s="898" t="s">
        <v>591</v>
      </c>
      <c r="G20" s="899"/>
      <c r="H20" s="182"/>
      <c r="I20" s="36"/>
    </row>
    <row r="21" spans="2:9" ht="18.75" customHeight="1" x14ac:dyDescent="0.15">
      <c r="B21" s="154"/>
      <c r="C21" s="20"/>
      <c r="D21" s="95" t="s">
        <v>287</v>
      </c>
      <c r="E21" s="839"/>
      <c r="F21" s="929" t="s">
        <v>288</v>
      </c>
      <c r="G21" s="930"/>
      <c r="H21" s="178"/>
      <c r="I21" s="36"/>
    </row>
    <row r="22" spans="2:9" ht="18.75" customHeight="1" x14ac:dyDescent="0.15">
      <c r="B22" s="154"/>
      <c r="C22" s="906" t="s">
        <v>267</v>
      </c>
      <c r="D22" s="908" t="s">
        <v>295</v>
      </c>
      <c r="E22" s="910"/>
      <c r="F22" s="920" t="s">
        <v>420</v>
      </c>
      <c r="G22" s="921"/>
      <c r="I22" s="36"/>
    </row>
    <row r="23" spans="2:9" ht="18.75" customHeight="1" x14ac:dyDescent="0.15">
      <c r="B23" s="154"/>
      <c r="C23" s="907"/>
      <c r="D23" s="909"/>
      <c r="E23" s="911"/>
      <c r="F23" s="922"/>
      <c r="G23" s="923"/>
      <c r="I23" s="36"/>
    </row>
    <row r="24" spans="2:9" ht="18.75" customHeight="1" x14ac:dyDescent="0.15">
      <c r="B24" s="48" t="s">
        <v>20</v>
      </c>
      <c r="C24" s="871" t="s">
        <v>144</v>
      </c>
      <c r="D24" s="872" t="s">
        <v>641</v>
      </c>
      <c r="E24" s="847"/>
      <c r="F24" s="914" t="s">
        <v>703</v>
      </c>
      <c r="G24" s="915"/>
      <c r="H24" s="178"/>
      <c r="I24" s="36"/>
    </row>
    <row r="25" spans="2:9" ht="18.75" customHeight="1" x14ac:dyDescent="0.15">
      <c r="B25" s="59"/>
      <c r="C25" s="846" t="s">
        <v>642</v>
      </c>
      <c r="D25" s="844" t="s">
        <v>639</v>
      </c>
      <c r="E25" s="848"/>
      <c r="F25" s="787"/>
      <c r="G25" s="788"/>
      <c r="H25" s="178"/>
      <c r="I25" s="36"/>
    </row>
    <row r="26" spans="2:9" ht="18.75" customHeight="1" x14ac:dyDescent="0.15">
      <c r="B26" s="59"/>
      <c r="C26" s="849" t="s">
        <v>640</v>
      </c>
      <c r="D26" s="844" t="s">
        <v>641</v>
      </c>
      <c r="E26" s="847"/>
      <c r="F26" s="914" t="s">
        <v>702</v>
      </c>
      <c r="G26" s="915"/>
      <c r="H26" s="178"/>
      <c r="I26" s="36"/>
    </row>
    <row r="27" spans="2:9" ht="18.75" customHeight="1" x14ac:dyDescent="0.15">
      <c r="B27" s="868"/>
      <c r="C27" s="846" t="s">
        <v>73</v>
      </c>
      <c r="D27" s="844" t="s">
        <v>709</v>
      </c>
      <c r="E27" s="847"/>
      <c r="F27" s="789"/>
      <c r="G27" s="790"/>
      <c r="H27" s="183"/>
      <c r="I27" s="36"/>
    </row>
    <row r="28" spans="2:9" ht="18.75" customHeight="1" x14ac:dyDescent="0.15">
      <c r="B28" s="19"/>
      <c r="C28" s="850" t="s">
        <v>583</v>
      </c>
      <c r="D28" s="844" t="s">
        <v>584</v>
      </c>
      <c r="E28" s="848"/>
      <c r="F28" s="752"/>
      <c r="G28" s="753"/>
      <c r="H28" s="183"/>
      <c r="I28" s="36"/>
    </row>
    <row r="29" spans="2:9" ht="18.75" customHeight="1" x14ac:dyDescent="0.15">
      <c r="B29" s="20"/>
      <c r="C29" s="851"/>
      <c r="D29" s="844" t="s">
        <v>585</v>
      </c>
      <c r="E29" s="848"/>
      <c r="F29" s="752"/>
      <c r="G29" s="753"/>
      <c r="H29" s="179"/>
      <c r="I29" s="36"/>
    </row>
    <row r="30" spans="2:9" ht="13.5" customHeight="1" x14ac:dyDescent="0.15">
      <c r="H30" s="176"/>
      <c r="I30" s="36"/>
    </row>
    <row r="31" spans="2:9" hidden="1" x14ac:dyDescent="0.15">
      <c r="B31" s="23" t="s">
        <v>289</v>
      </c>
      <c r="H31" s="184"/>
      <c r="I31" s="36"/>
    </row>
    <row r="32" spans="2:9" hidden="1" x14ac:dyDescent="0.15">
      <c r="B32" s="124" t="s">
        <v>185</v>
      </c>
      <c r="C32" s="187" t="s">
        <v>184</v>
      </c>
      <c r="D32" s="196" t="s">
        <v>171</v>
      </c>
      <c r="E32" s="186" t="s">
        <v>255</v>
      </c>
      <c r="F32" s="916" t="s">
        <v>386</v>
      </c>
      <c r="G32" s="917"/>
      <c r="H32" s="926"/>
      <c r="I32" s="36"/>
    </row>
    <row r="33" spans="2:9" hidden="1" x14ac:dyDescent="0.15">
      <c r="B33" s="125"/>
      <c r="C33" s="124" t="s">
        <v>180</v>
      </c>
      <c r="D33" s="196" t="s">
        <v>244</v>
      </c>
      <c r="E33" s="754" t="s">
        <v>250</v>
      </c>
      <c r="F33" s="912" t="s">
        <v>271</v>
      </c>
      <c r="G33" s="913"/>
      <c r="H33" s="926"/>
      <c r="I33" s="36"/>
    </row>
    <row r="34" spans="2:9" ht="13.5" hidden="1" customHeight="1" x14ac:dyDescent="0.15">
      <c r="B34" s="125"/>
      <c r="C34" s="125"/>
      <c r="D34" s="196" t="s">
        <v>183</v>
      </c>
      <c r="E34" s="754" t="s">
        <v>250</v>
      </c>
      <c r="F34" s="912" t="s">
        <v>638</v>
      </c>
      <c r="G34" s="913"/>
      <c r="H34" s="38"/>
      <c r="I34" s="36"/>
    </row>
    <row r="35" spans="2:9" ht="13.5" hidden="1" customHeight="1" x14ac:dyDescent="0.15">
      <c r="B35" s="126"/>
      <c r="C35" s="123" t="s">
        <v>181</v>
      </c>
      <c r="D35" s="196" t="s">
        <v>182</v>
      </c>
      <c r="E35" s="754" t="s">
        <v>251</v>
      </c>
      <c r="F35" s="912" t="s">
        <v>271</v>
      </c>
      <c r="G35" s="913"/>
      <c r="H35" s="184"/>
      <c r="I35" s="36"/>
    </row>
    <row r="36" spans="2:9" ht="13.5" hidden="1" customHeight="1" x14ac:dyDescent="0.15">
      <c r="B36" s="119" t="s">
        <v>172</v>
      </c>
      <c r="C36" s="119" t="s">
        <v>173</v>
      </c>
      <c r="D36" s="180" t="s">
        <v>252</v>
      </c>
      <c r="E36" s="754" t="s">
        <v>249</v>
      </c>
      <c r="F36" s="912" t="s">
        <v>592</v>
      </c>
      <c r="G36" s="913"/>
      <c r="H36" s="184"/>
      <c r="I36" s="36"/>
    </row>
    <row r="37" spans="2:9" ht="13.5" hidden="1" customHeight="1" x14ac:dyDescent="0.15">
      <c r="B37" s="120"/>
      <c r="C37" s="120"/>
      <c r="D37" s="180" t="s">
        <v>253</v>
      </c>
      <c r="E37" s="754" t="s">
        <v>249</v>
      </c>
      <c r="F37" s="912" t="s">
        <v>592</v>
      </c>
      <c r="G37" s="913"/>
      <c r="H37" s="184"/>
      <c r="I37" s="36"/>
    </row>
    <row r="38" spans="2:9" ht="13.5" hidden="1" customHeight="1" x14ac:dyDescent="0.15">
      <c r="B38" s="120"/>
      <c r="C38" s="120"/>
      <c r="D38" s="180" t="s">
        <v>254</v>
      </c>
      <c r="E38" s="754" t="s">
        <v>249</v>
      </c>
      <c r="F38" s="912" t="s">
        <v>592</v>
      </c>
      <c r="G38" s="913"/>
      <c r="H38" s="184"/>
      <c r="I38" s="36"/>
    </row>
    <row r="39" spans="2:9" ht="13.5" hidden="1" customHeight="1" x14ac:dyDescent="0.15">
      <c r="B39" s="120"/>
      <c r="C39" s="120"/>
      <c r="D39" s="122" t="s">
        <v>174</v>
      </c>
      <c r="E39" s="754" t="s">
        <v>297</v>
      </c>
      <c r="F39" s="912" t="s">
        <v>592</v>
      </c>
      <c r="G39" s="913"/>
      <c r="I39" s="36"/>
    </row>
    <row r="40" spans="2:9" ht="13.5" hidden="1" customHeight="1" x14ac:dyDescent="0.15">
      <c r="B40" s="120"/>
      <c r="C40" s="120"/>
      <c r="D40" s="686" t="s">
        <v>538</v>
      </c>
      <c r="E40" s="754" t="s">
        <v>297</v>
      </c>
      <c r="F40" s="912" t="s">
        <v>592</v>
      </c>
      <c r="G40" s="913"/>
      <c r="H40" s="174"/>
      <c r="I40" s="36"/>
    </row>
    <row r="41" spans="2:9" ht="13.5" hidden="1" customHeight="1" x14ac:dyDescent="0.15">
      <c r="B41" s="193" t="s">
        <v>266</v>
      </c>
      <c r="C41" s="121" t="s">
        <v>294</v>
      </c>
      <c r="D41" s="196" t="s">
        <v>264</v>
      </c>
      <c r="E41" s="754" t="s">
        <v>257</v>
      </c>
      <c r="F41" s="912" t="s">
        <v>256</v>
      </c>
      <c r="G41" s="913"/>
      <c r="I41" s="36"/>
    </row>
    <row r="42" spans="2:9" ht="13.5" hidden="1" customHeight="1" x14ac:dyDescent="0.15">
      <c r="B42" s="19"/>
      <c r="C42" s="19"/>
      <c r="D42" s="197" t="s">
        <v>186</v>
      </c>
      <c r="E42" s="754" t="s">
        <v>303</v>
      </c>
      <c r="F42" s="912" t="s">
        <v>593</v>
      </c>
      <c r="G42" s="913"/>
      <c r="H42" s="174"/>
      <c r="I42" s="36"/>
    </row>
    <row r="43" spans="2:9" ht="13.5" hidden="1" customHeight="1" x14ac:dyDescent="0.15">
      <c r="B43" s="19"/>
      <c r="C43" s="19"/>
      <c r="D43" s="180" t="s">
        <v>175</v>
      </c>
      <c r="E43" s="754" t="s">
        <v>176</v>
      </c>
      <c r="F43" s="931" t="s">
        <v>594</v>
      </c>
      <c r="G43" s="932"/>
      <c r="H43" s="174"/>
      <c r="I43" s="36"/>
    </row>
    <row r="44" spans="2:9" ht="13.5" hidden="1" customHeight="1" x14ac:dyDescent="0.15">
      <c r="B44" s="19"/>
      <c r="C44" s="194" t="s">
        <v>265</v>
      </c>
      <c r="D44" s="180" t="s">
        <v>177</v>
      </c>
      <c r="E44" s="754" t="s">
        <v>176</v>
      </c>
      <c r="F44" s="931" t="s">
        <v>594</v>
      </c>
      <c r="G44" s="932"/>
      <c r="H44" s="185"/>
      <c r="I44" s="36"/>
    </row>
    <row r="45" spans="2:9" ht="13.5" hidden="1" customHeight="1" x14ac:dyDescent="0.15">
      <c r="B45" s="20"/>
      <c r="C45" s="195"/>
      <c r="D45" s="180" t="s">
        <v>178</v>
      </c>
      <c r="E45" s="754" t="s">
        <v>179</v>
      </c>
      <c r="F45" s="924" t="s">
        <v>595</v>
      </c>
      <c r="G45" s="925"/>
      <c r="H45" s="185"/>
      <c r="I45" s="36"/>
    </row>
    <row r="46" spans="2:9" ht="13.5" hidden="1" customHeight="1" x14ac:dyDescent="0.15">
      <c r="I46" s="36"/>
    </row>
    <row r="47" spans="2:9" ht="27.75" customHeight="1" x14ac:dyDescent="0.15">
      <c r="B47" s="842" t="s">
        <v>656</v>
      </c>
      <c r="C47" s="843" t="s">
        <v>666</v>
      </c>
      <c r="I47" s="36"/>
    </row>
    <row r="48" spans="2:9" x14ac:dyDescent="0.15">
      <c r="B48" s="854"/>
      <c r="C48" s="855" t="s">
        <v>275</v>
      </c>
      <c r="D48" s="855" t="s">
        <v>276</v>
      </c>
      <c r="E48" s="855" t="s">
        <v>277</v>
      </c>
      <c r="F48" s="855" t="s">
        <v>278</v>
      </c>
      <c r="G48" s="855" t="s">
        <v>279</v>
      </c>
      <c r="H48" s="173"/>
      <c r="I48" s="36"/>
    </row>
    <row r="49" spans="2:9" hidden="1" x14ac:dyDescent="0.15">
      <c r="B49" s="147" t="s">
        <v>161</v>
      </c>
      <c r="C49" s="146">
        <f>$C5+5</f>
        <v>5</v>
      </c>
      <c r="D49" s="146">
        <f>$C5+10</f>
        <v>10</v>
      </c>
      <c r="E49" s="146">
        <f>$C5+15</f>
        <v>15</v>
      </c>
      <c r="F49" s="146">
        <f>$C5+20</f>
        <v>20</v>
      </c>
      <c r="G49" s="146">
        <f>$C5+25</f>
        <v>25</v>
      </c>
      <c r="H49" s="926"/>
      <c r="I49" s="36"/>
    </row>
    <row r="50" spans="2:9" hidden="1" x14ac:dyDescent="0.15">
      <c r="B50" s="227" t="s">
        <v>330</v>
      </c>
      <c r="C50" s="817" t="str">
        <f>IF($F$84&lt;6,"○","")</f>
        <v/>
      </c>
      <c r="D50" s="817" t="str">
        <f>IF(AND($F$84&lt;11,C50=""),"○","")</f>
        <v/>
      </c>
      <c r="E50" s="817" t="str">
        <f>IF(AND($F$84&lt;16,D50="",C50=""),"○","")</f>
        <v/>
      </c>
      <c r="F50" s="817" t="str">
        <f>IF(AND($F$84&lt;21,E50="",C50="",D50=""),"○","")</f>
        <v/>
      </c>
      <c r="G50" s="818" t="str">
        <f>IF(AND($F$84&lt;26,F50="",E50="",D50="",C50=""),"○","")</f>
        <v/>
      </c>
      <c r="H50" s="926"/>
      <c r="I50" s="36"/>
    </row>
    <row r="51" spans="2:9" hidden="1" x14ac:dyDescent="0.15">
      <c r="B51" s="227" t="s">
        <v>331</v>
      </c>
      <c r="C51" s="817" t="str">
        <f>IF($F$86&lt;6,"○","")</f>
        <v/>
      </c>
      <c r="D51" s="817" t="str">
        <f>IF(AND($F$86&lt;11,C51=""),"○","")</f>
        <v/>
      </c>
      <c r="E51" s="817" t="str">
        <f>IF(AND($F$86&lt;16,D51="",C51=""),"○","")</f>
        <v/>
      </c>
      <c r="F51" s="817" t="str">
        <f>IF(AND($F$86&lt;21,E51="",C51="",D51=""),"○","")</f>
        <v/>
      </c>
      <c r="G51" s="818" t="str">
        <f>IF(AND($F$86&lt;26,F51="",E51="",D51="",C51=""),"○","")</f>
        <v/>
      </c>
      <c r="H51" s="38"/>
    </row>
    <row r="52" spans="2:9" ht="31.5" customHeight="1" x14ac:dyDescent="0.15">
      <c r="B52" s="755" t="s">
        <v>658</v>
      </c>
      <c r="C52" s="811" t="s">
        <v>433</v>
      </c>
      <c r="D52" s="811" t="s">
        <v>433</v>
      </c>
      <c r="E52" s="811" t="s">
        <v>433</v>
      </c>
      <c r="F52" s="811" t="s">
        <v>433</v>
      </c>
      <c r="G52" s="812" t="s">
        <v>433</v>
      </c>
      <c r="H52" s="173"/>
    </row>
    <row r="53" spans="2:9" ht="31.5" customHeight="1" x14ac:dyDescent="0.15">
      <c r="B53" s="819" t="s">
        <v>659</v>
      </c>
      <c r="C53" s="811" t="s">
        <v>433</v>
      </c>
      <c r="D53" s="811" t="s">
        <v>459</v>
      </c>
      <c r="E53" s="811" t="s">
        <v>459</v>
      </c>
      <c r="F53" s="811" t="s">
        <v>459</v>
      </c>
      <c r="G53" s="812" t="s">
        <v>459</v>
      </c>
      <c r="H53" s="173"/>
    </row>
    <row r="54" spans="2:9" ht="31.5" customHeight="1" x14ac:dyDescent="0.15">
      <c r="B54" s="819" t="s">
        <v>660</v>
      </c>
      <c r="C54" s="811" t="s">
        <v>433</v>
      </c>
      <c r="D54" s="811" t="s">
        <v>469</v>
      </c>
      <c r="E54" s="811"/>
      <c r="F54" s="811"/>
      <c r="G54" s="812"/>
      <c r="H54" s="173"/>
    </row>
    <row r="55" spans="2:9" ht="13.5" hidden="1" customHeight="1" x14ac:dyDescent="0.15">
      <c r="B55" s="902" t="s">
        <v>385</v>
      </c>
      <c r="C55" s="936" t="s">
        <v>630</v>
      </c>
      <c r="D55" s="937"/>
      <c r="E55" s="937"/>
      <c r="F55" s="937"/>
      <c r="G55" s="938"/>
      <c r="H55" s="173"/>
    </row>
    <row r="56" spans="2:9" hidden="1" x14ac:dyDescent="0.15">
      <c r="B56" s="903"/>
      <c r="C56" s="939"/>
      <c r="D56" s="940"/>
      <c r="E56" s="940"/>
      <c r="F56" s="940"/>
      <c r="G56" s="941"/>
      <c r="H56" s="173"/>
    </row>
    <row r="57" spans="2:9" hidden="1" x14ac:dyDescent="0.15">
      <c r="B57" s="904"/>
      <c r="C57" s="942"/>
      <c r="D57" s="943"/>
      <c r="E57" s="943"/>
      <c r="F57" s="943"/>
      <c r="G57" s="944"/>
      <c r="H57" s="173"/>
    </row>
    <row r="58" spans="2:9" x14ac:dyDescent="0.15">
      <c r="H58" s="173"/>
    </row>
    <row r="59" spans="2:9" ht="29.25" customHeight="1" x14ac:dyDescent="0.15">
      <c r="B59" s="945" t="s">
        <v>667</v>
      </c>
      <c r="C59" s="945"/>
      <c r="D59" s="843" t="s">
        <v>668</v>
      </c>
      <c r="H59" s="173"/>
    </row>
    <row r="60" spans="2:9" ht="29.25" customHeight="1" thickBot="1" x14ac:dyDescent="0.2">
      <c r="B60" s="449" t="s">
        <v>401</v>
      </c>
      <c r="D60" s="852" t="s">
        <v>665</v>
      </c>
      <c r="E60" s="848"/>
      <c r="F60" s="856" t="s">
        <v>691</v>
      </c>
      <c r="G60" s="853"/>
      <c r="H60" s="176"/>
    </row>
    <row r="61" spans="2:9" ht="21.75" hidden="1" customHeight="1" thickBot="1" x14ac:dyDescent="0.2">
      <c r="C61" s="780" t="s">
        <v>634</v>
      </c>
      <c r="D61" s="455" t="s">
        <v>387</v>
      </c>
      <c r="E61" s="826"/>
      <c r="F61" s="455" t="s">
        <v>273</v>
      </c>
      <c r="G61" s="828"/>
    </row>
    <row r="62" spans="2:9" ht="30.75" customHeight="1" thickTop="1" x14ac:dyDescent="0.15">
      <c r="C62" s="780"/>
      <c r="D62" s="781" t="s">
        <v>635</v>
      </c>
      <c r="E62" s="827"/>
      <c r="F62" s="781" t="s">
        <v>636</v>
      </c>
      <c r="G62" s="827"/>
    </row>
    <row r="63" spans="2:9" x14ac:dyDescent="0.15">
      <c r="D63" s="784" t="s">
        <v>637</v>
      </c>
      <c r="E63" s="782"/>
      <c r="F63" s="783"/>
      <c r="G63" s="782"/>
    </row>
    <row r="64" spans="2:9" hidden="1" x14ac:dyDescent="0.15">
      <c r="D64" s="946" t="s">
        <v>388</v>
      </c>
      <c r="E64" s="947"/>
      <c r="F64" s="458" t="s">
        <v>352</v>
      </c>
      <c r="G64" s="458" t="s">
        <v>353</v>
      </c>
    </row>
    <row r="65" spans="2:8" hidden="1" x14ac:dyDescent="0.15">
      <c r="D65" s="948"/>
      <c r="E65" s="949"/>
      <c r="F65" s="459" t="s">
        <v>499</v>
      </c>
      <c r="G65" s="459" t="s">
        <v>501</v>
      </c>
    </row>
    <row r="66" spans="2:8" hidden="1" x14ac:dyDescent="0.15">
      <c r="D66" s="933" t="s">
        <v>359</v>
      </c>
      <c r="E66" s="448" t="s">
        <v>355</v>
      </c>
      <c r="F66" s="629"/>
      <c r="G66" s="629"/>
    </row>
    <row r="67" spans="2:8" hidden="1" x14ac:dyDescent="0.15">
      <c r="D67" s="934"/>
      <c r="E67" s="447" t="s">
        <v>356</v>
      </c>
      <c r="F67" s="629" t="s">
        <v>500</v>
      </c>
      <c r="G67" s="629" t="s">
        <v>360</v>
      </c>
    </row>
    <row r="68" spans="2:8" hidden="1" x14ac:dyDescent="0.15">
      <c r="D68" s="934"/>
      <c r="E68" s="422" t="s">
        <v>357</v>
      </c>
      <c r="F68" s="629"/>
      <c r="G68" s="629"/>
    </row>
    <row r="69" spans="2:8" hidden="1" x14ac:dyDescent="0.15">
      <c r="D69" s="935"/>
      <c r="E69" s="422" t="s">
        <v>358</v>
      </c>
      <c r="F69" s="629" t="s">
        <v>500</v>
      </c>
      <c r="G69" s="629" t="s">
        <v>360</v>
      </c>
    </row>
    <row r="70" spans="2:8" hidden="1" x14ac:dyDescent="0.15">
      <c r="D70" s="933" t="s">
        <v>28</v>
      </c>
      <c r="E70" s="422" t="s">
        <v>29</v>
      </c>
      <c r="F70" s="629" t="s">
        <v>500</v>
      </c>
      <c r="G70" s="629"/>
      <c r="H70" s="38"/>
    </row>
    <row r="71" spans="2:8" hidden="1" x14ac:dyDescent="0.15">
      <c r="D71" s="934"/>
      <c r="E71" s="422" t="s">
        <v>54</v>
      </c>
      <c r="F71" s="629" t="s">
        <v>500</v>
      </c>
      <c r="G71" s="629"/>
      <c r="H71" s="38"/>
    </row>
    <row r="72" spans="2:8" hidden="1" x14ac:dyDescent="0.15">
      <c r="D72" s="934"/>
      <c r="E72" s="422" t="s">
        <v>30</v>
      </c>
      <c r="F72" s="629"/>
      <c r="G72" s="629" t="s">
        <v>360</v>
      </c>
      <c r="H72" s="38"/>
    </row>
    <row r="73" spans="2:8" hidden="1" x14ac:dyDescent="0.15">
      <c r="D73" s="935"/>
      <c r="E73" s="422" t="s">
        <v>31</v>
      </c>
      <c r="F73" s="629"/>
      <c r="G73" s="629" t="s">
        <v>360</v>
      </c>
      <c r="H73" s="38"/>
    </row>
    <row r="74" spans="2:8" hidden="1" x14ac:dyDescent="0.15">
      <c r="D74" s="933" t="s">
        <v>27</v>
      </c>
      <c r="E74" s="423" t="s">
        <v>364</v>
      </c>
      <c r="F74" s="629" t="s">
        <v>500</v>
      </c>
      <c r="G74" s="629"/>
    </row>
    <row r="75" spans="2:8" hidden="1" x14ac:dyDescent="0.15">
      <c r="D75" s="934"/>
      <c r="E75" s="423" t="s">
        <v>365</v>
      </c>
      <c r="F75" s="629"/>
      <c r="G75" s="629" t="s">
        <v>360</v>
      </c>
    </row>
    <row r="76" spans="2:8" hidden="1" x14ac:dyDescent="0.15">
      <c r="D76" s="934"/>
      <c r="E76" s="821" t="s">
        <v>363</v>
      </c>
      <c r="F76" s="822"/>
      <c r="G76" s="822" t="s">
        <v>360</v>
      </c>
    </row>
    <row r="77" spans="2:8" ht="14.25" hidden="1" x14ac:dyDescent="0.15">
      <c r="B77" s="905" t="s">
        <v>661</v>
      </c>
      <c r="C77" s="905"/>
      <c r="D77" s="823"/>
      <c r="E77" s="824"/>
      <c r="F77" s="825"/>
      <c r="G77" s="825"/>
    </row>
    <row r="78" spans="2:8" hidden="1" x14ac:dyDescent="0.15">
      <c r="B78" s="8" t="s">
        <v>13</v>
      </c>
      <c r="C78" s="8"/>
      <c r="D78" s="820" t="s">
        <v>390</v>
      </c>
      <c r="E78" s="820" t="s">
        <v>389</v>
      </c>
      <c r="F78" s="918" t="s">
        <v>268</v>
      </c>
      <c r="G78" s="919"/>
    </row>
    <row r="79" spans="2:8" hidden="1" x14ac:dyDescent="0.15">
      <c r="B79" s="149"/>
      <c r="C79" s="1" t="s">
        <v>14</v>
      </c>
      <c r="D79" s="444" t="s">
        <v>391</v>
      </c>
      <c r="E79" s="829" t="s">
        <v>395</v>
      </c>
      <c r="F79" s="900" t="s">
        <v>394</v>
      </c>
      <c r="G79" s="901"/>
    </row>
    <row r="80" spans="2:8" hidden="1" x14ac:dyDescent="0.15">
      <c r="B80" s="16"/>
      <c r="C80" s="5" t="s">
        <v>12</v>
      </c>
      <c r="D80" s="444" t="s">
        <v>392</v>
      </c>
      <c r="E80" s="829" t="s">
        <v>396</v>
      </c>
      <c r="F80" s="900" t="s">
        <v>393</v>
      </c>
      <c r="G80" s="901"/>
    </row>
    <row r="81" spans="2:6" hidden="1" x14ac:dyDescent="0.15">
      <c r="B81" s="888" t="s">
        <v>657</v>
      </c>
      <c r="C81" s="888"/>
      <c r="D81" s="888"/>
      <c r="E81" s="888"/>
      <c r="F81" s="888"/>
    </row>
    <row r="82" spans="2:6" hidden="1" x14ac:dyDescent="0.15">
      <c r="B82" s="175"/>
      <c r="C82" s="176"/>
      <c r="E82" s="11"/>
    </row>
    <row r="83" spans="2:6" hidden="1" x14ac:dyDescent="0.15">
      <c r="B83" s="889" t="s">
        <v>339</v>
      </c>
      <c r="C83" s="884" t="s">
        <v>344</v>
      </c>
      <c r="D83" s="885"/>
      <c r="E83" s="813" t="s">
        <v>342</v>
      </c>
      <c r="F83" s="814">
        <v>75</v>
      </c>
    </row>
    <row r="84" spans="2:6" hidden="1" x14ac:dyDescent="0.15">
      <c r="B84" s="890"/>
      <c r="C84" s="886"/>
      <c r="D84" s="887"/>
      <c r="E84" s="815" t="s">
        <v>341</v>
      </c>
      <c r="F84" s="816">
        <f>F83-C5</f>
        <v>75</v>
      </c>
    </row>
    <row r="85" spans="2:6" hidden="1" x14ac:dyDescent="0.15">
      <c r="B85" s="882" t="s">
        <v>340</v>
      </c>
      <c r="C85" s="884" t="s">
        <v>345</v>
      </c>
      <c r="D85" s="885"/>
      <c r="E85" s="324" t="s">
        <v>343</v>
      </c>
      <c r="F85" s="814">
        <v>85</v>
      </c>
    </row>
    <row r="86" spans="2:6" hidden="1" x14ac:dyDescent="0.15">
      <c r="B86" s="883"/>
      <c r="C86" s="886"/>
      <c r="D86" s="887"/>
      <c r="E86" s="815" t="s">
        <v>341</v>
      </c>
      <c r="F86" s="816">
        <f>F85-C5</f>
        <v>85</v>
      </c>
    </row>
    <row r="87" spans="2:6" hidden="1" x14ac:dyDescent="0.15"/>
  </sheetData>
  <sheetProtection algorithmName="SHA-512" hashValue="9cCeAe+5JbT60KH9PLUBwkCh9pxsx4jVCDbnagOrqLOOxdIoCQ07ru95VfLEKJX4VPqJjTvZ3LZN5cyVkYJFGg==" saltValue="PYMZP8nTXd1j6YqDl5EmVg==" spinCount="100000" sheet="1" selectLockedCells="1"/>
  <dataConsolidate link="1"/>
  <mergeCells count="49">
    <mergeCell ref="D66:D69"/>
    <mergeCell ref="D74:D76"/>
    <mergeCell ref="D70:D73"/>
    <mergeCell ref="C55:G57"/>
    <mergeCell ref="B59:C59"/>
    <mergeCell ref="D64:E65"/>
    <mergeCell ref="H32:H33"/>
    <mergeCell ref="H49:H50"/>
    <mergeCell ref="F41:G41"/>
    <mergeCell ref="F43:G43"/>
    <mergeCell ref="F40:G40"/>
    <mergeCell ref="F44:G44"/>
    <mergeCell ref="H16:H17"/>
    <mergeCell ref="F16:G16"/>
    <mergeCell ref="F17:G17"/>
    <mergeCell ref="F21:G21"/>
    <mergeCell ref="F20:G20"/>
    <mergeCell ref="F78:G78"/>
    <mergeCell ref="F22:G23"/>
    <mergeCell ref="F37:G37"/>
    <mergeCell ref="F34:G34"/>
    <mergeCell ref="F38:G38"/>
    <mergeCell ref="F45:G45"/>
    <mergeCell ref="F42:G42"/>
    <mergeCell ref="D22:D23"/>
    <mergeCell ref="E22:E23"/>
    <mergeCell ref="F39:G39"/>
    <mergeCell ref="F24:G24"/>
    <mergeCell ref="F26:G26"/>
    <mergeCell ref="F32:G32"/>
    <mergeCell ref="F33:G33"/>
    <mergeCell ref="F35:G35"/>
    <mergeCell ref="F36:G36"/>
    <mergeCell ref="B1:G1"/>
    <mergeCell ref="B2:G2"/>
    <mergeCell ref="B85:B86"/>
    <mergeCell ref="C85:D86"/>
    <mergeCell ref="B81:F81"/>
    <mergeCell ref="B83:B84"/>
    <mergeCell ref="C83:D84"/>
    <mergeCell ref="F9:G9"/>
    <mergeCell ref="B9:D9"/>
    <mergeCell ref="F19:G19"/>
    <mergeCell ref="F18:G18"/>
    <mergeCell ref="F80:G80"/>
    <mergeCell ref="B55:B57"/>
    <mergeCell ref="B77:C77"/>
    <mergeCell ref="F79:G79"/>
    <mergeCell ref="C22:C23"/>
  </mergeCells>
  <phoneticPr fontId="2"/>
  <conditionalFormatting sqref="E34">
    <cfRule type="containsText" dxfId="22" priority="15" operator="containsText" text="外">
      <formula>NOT(ISERROR(SEARCH("外",E34)))</formula>
    </cfRule>
    <cfRule type="containsText" dxfId="21" priority="16" operator="containsText" text="内">
      <formula>NOT(ISERROR(SEARCH("内",E34)))</formula>
    </cfRule>
  </conditionalFormatting>
  <conditionalFormatting sqref="E35">
    <cfRule type="containsText" dxfId="20" priority="13" operator="containsText" text="外">
      <formula>NOT(ISERROR(SEARCH("外",E35)))</formula>
    </cfRule>
    <cfRule type="containsText" dxfId="19" priority="14" operator="containsText" text="内">
      <formula>NOT(ISERROR(SEARCH("内",E35)))</formula>
    </cfRule>
  </conditionalFormatting>
  <conditionalFormatting sqref="E36:E40">
    <cfRule type="beginsWith" dxfId="18" priority="11" operator="beginsWith" text="0.5">
      <formula>LEFT(E36,LEN("0.5"))="0.5"</formula>
    </cfRule>
    <cfRule type="containsText" dxfId="17" priority="12" operator="containsText" text="5km以上">
      <formula>NOT(ISERROR(SEARCH("5km以上",E36)))</formula>
    </cfRule>
  </conditionalFormatting>
  <conditionalFormatting sqref="E42">
    <cfRule type="containsText" dxfId="16" priority="6" operator="containsText" text="6">
      <formula>NOT(ISERROR(SEARCH("6",E42)))</formula>
    </cfRule>
    <cfRule type="containsText" dxfId="15" priority="7" operator="containsText" text="２">
      <formula>NOT(ISERROR(SEARCH("２",E42)))</formula>
    </cfRule>
    <cfRule type="containsText" dxfId="14" priority="8" operator="containsText" text="なし">
      <formula>NOT(ISERROR(SEARCH("なし",E42)))</formula>
    </cfRule>
  </conditionalFormatting>
  <conditionalFormatting sqref="E43:E44">
    <cfRule type="containsText" dxfId="13" priority="3" operator="containsText" text="3">
      <formula>NOT(ISERROR(SEARCH("3",E43)))</formula>
    </cfRule>
    <cfRule type="containsText" dxfId="12" priority="4" operator="containsText" text="1m">
      <formula>NOT(ISERROR(SEARCH("1m",E43)))</formula>
    </cfRule>
    <cfRule type="containsText" dxfId="11" priority="5" operator="containsText" text="なし">
      <formula>NOT(ISERROR(SEARCH("なし",E43)))</formula>
    </cfRule>
  </conditionalFormatting>
  <conditionalFormatting sqref="E45">
    <cfRule type="containsText" dxfId="10" priority="1" operator="containsText" text="工場">
      <formula>NOT(ISERROR(SEARCH("工場",E45)))</formula>
    </cfRule>
    <cfRule type="containsText" dxfId="9" priority="2" operator="containsText" text="住宅">
      <formula>NOT(ISERROR(SEARCH("住宅",E45)))</formula>
    </cfRule>
  </conditionalFormatting>
  <dataValidations count="27">
    <dataValidation type="list" allowBlank="1" showInputMessage="1" showErrorMessage="1" sqref="E42" xr:uid="{00000000-0002-0000-0100-000000000000}">
      <formula1>"接道なし,２ｍ未満,２～4m未満,４～6m未満,6m以上"</formula1>
    </dataValidation>
    <dataValidation type="list" allowBlank="1" showInputMessage="1" showErrorMessage="1" sqref="E32" xr:uid="{00000000-0002-0000-0100-000001000000}">
      <formula1>"密集市街地（漁村を含む）,その他の市街地,郊外住宅地,農山村"</formula1>
    </dataValidation>
    <dataValidation type="list" allowBlank="1" showInputMessage="1" showErrorMessage="1" sqref="E17" xr:uid="{00000000-0002-0000-0100-000002000000}">
      <formula1>"無,有"</formula1>
    </dataValidation>
    <dataValidation type="list" allowBlank="1" showInputMessage="1" showErrorMessage="1" sqref="E13" xr:uid="{00000000-0002-0000-0100-000003000000}">
      <formula1>"木造平屋,木造２階,その他"</formula1>
    </dataValidation>
    <dataValidation type="list" allowBlank="1" showInputMessage="1" showErrorMessage="1" sqref="E36:E40" xr:uid="{00000000-0002-0000-0100-000004000000}">
      <formula1>"0.5km以内,0.5～1km以内,1～5km以内,5km以上"</formula1>
    </dataValidation>
    <dataValidation type="list" allowBlank="1" showInputMessage="1" showErrorMessage="1" sqref="E16" xr:uid="{00000000-0002-0000-0100-000005000000}">
      <formula1>"S55年以前,S56年～H11年,H12年以降"</formula1>
    </dataValidation>
    <dataValidation type="list" allowBlank="1" showInputMessage="1" showErrorMessage="1" sqref="E43:E44" xr:uid="{00000000-0002-0000-0100-000006000000}">
      <formula1>"高低差なし,1m未満,1～2m未満,2～3m未満,3m以上"</formula1>
    </dataValidation>
    <dataValidation type="list" allowBlank="1" showInputMessage="1" showErrorMessage="1" sqref="E41" xr:uid="{00000000-0002-0000-0100-000007000000}">
      <formula1>"通学路に指定,不特定多数が利用,その他"</formula1>
    </dataValidation>
    <dataValidation type="list" allowBlank="1" showInputMessage="1" showErrorMessage="1" sqref="E11" xr:uid="{00000000-0002-0000-0100-000008000000}">
      <formula1>"自己所有,借地"</formula1>
    </dataValidation>
    <dataValidation type="list" allowBlank="1" showInputMessage="1" showErrorMessage="1" sqref="E12" xr:uid="{00000000-0002-0000-0100-000009000000}">
      <formula1>"無,1台,2台,3台以上"</formula1>
    </dataValidation>
    <dataValidation type="list" allowBlank="1" showInputMessage="1" showErrorMessage="1" sqref="E21" xr:uid="{00000000-0002-0000-0100-00000A000000}">
      <formula1>"3点給湯,1点給湯,無"</formula1>
    </dataValidation>
    <dataValidation type="list" allowBlank="1" showInputMessage="1" showErrorMessage="1" sqref="E20" xr:uid="{00000000-0002-0000-0100-00000B000000}">
      <formula1>"水洗,簡易水洗,汲み取り"</formula1>
    </dataValidation>
    <dataValidation type="list" allowBlank="1" showInputMessage="1" showErrorMessage="1" sqref="E33 E35" xr:uid="{00000000-0002-0000-0100-00000C000000}">
      <formula1>"内,,外"</formula1>
    </dataValidation>
    <dataValidation type="list" allowBlank="1" showInputMessage="1" showErrorMessage="1" sqref="E18" xr:uid="{00000000-0002-0000-0100-00000D000000}">
      <formula1>"瓦葺き,鋼板葺き"</formula1>
    </dataValidation>
    <dataValidation type="list" allowBlank="1" showInputMessage="1" showErrorMessage="1" sqref="E4" xr:uid="{00000000-0002-0000-0100-00000E000000}">
      <formula1>"所有,実家,その他"</formula1>
    </dataValidation>
    <dataValidation type="list" showInputMessage="1" showErrorMessage="1" sqref="E5:E6" xr:uid="{00000000-0002-0000-0100-00000F000000}">
      <formula1>"有,無"</formula1>
    </dataValidation>
    <dataValidation type="list" allowBlank="1" showInputMessage="1" showErrorMessage="1" sqref="E19" xr:uid="{00000000-0002-0000-0100-000010000000}">
      <formula1>"漆喰塗り,モルタル塗り,板張り,鋼板・ボード張り"</formula1>
    </dataValidation>
    <dataValidation type="list" allowBlank="1" showInputMessage="1" showErrorMessage="1" sqref="E45" xr:uid="{00000000-0002-0000-0100-000011000000}">
      <formula1>"住宅,工場,業務商業,駐車場,畑,空き地,その他"</formula1>
    </dataValidation>
    <dataValidation type="list" allowBlank="1" showInputMessage="1" showErrorMessage="1" sqref="E79" xr:uid="{00000000-0002-0000-0100-000012000000}">
      <formula1>"瓦葺き,鋼板葺き他"</formula1>
    </dataValidation>
    <dataValidation type="list" allowBlank="1" showInputMessage="1" showErrorMessage="1" sqref="E80" xr:uid="{00000000-0002-0000-0100-000013000000}">
      <formula1>"和風仕上げ,洋風仕上げ"</formula1>
    </dataValidation>
    <dataValidation type="list" showInputMessage="1" showErrorMessage="1" sqref="F67:F76" xr:uid="{00000000-0002-0000-0100-000014000000}">
      <formula1>"B "</formula1>
    </dataValidation>
    <dataValidation type="list" allowBlank="1" showInputMessage="1" showErrorMessage="1" sqref="F66" xr:uid="{00000000-0002-0000-0100-000015000000}">
      <formula1>"B "</formula1>
    </dataValidation>
    <dataValidation type="list" allowBlank="1" showInputMessage="1" showErrorMessage="1" sqref="G66:G76" xr:uid="{00000000-0002-0000-0100-000016000000}">
      <formula1>"G,"</formula1>
    </dataValidation>
    <dataValidation type="list" allowBlank="1" showInputMessage="1" showErrorMessage="1" sqref="E22:E23" xr:uid="{00000000-0002-0000-0100-000017000000}">
      <formula1>"健全・10年以内に改修済み,やや劣化,劣化進行・不具合なし,かなり劣化・雨漏り心配,相当劣化・雨漏り・危険"</formula1>
    </dataValidation>
    <dataValidation type="list" showInputMessage="1" showErrorMessage="1" sqref="C6" xr:uid="{00000000-0002-0000-0100-000018000000}">
      <formula1>"本人,親族,業者他"</formula1>
    </dataValidation>
    <dataValidation type="list" showInputMessage="1" showErrorMessage="1" sqref="G5:G6" xr:uid="{00000000-0002-0000-0100-000019000000}">
      <formula1>"同居,近隣,同一市町村,県内,遠隔地・県外"</formula1>
    </dataValidation>
    <dataValidation type="list" allowBlank="1" showInputMessage="1" showErrorMessage="1" sqref="E34" xr:uid="{00000000-0002-0000-0100-00001A000000}">
      <formula1>"内,外,指定なし"</formula1>
    </dataValidation>
  </dataValidations>
  <pageMargins left="0.9055118110236221" right="0.70866141732283472" top="0.55118110236220474" bottom="0.55118110236220474"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B000000}">
          <x14:formula1>
            <xm:f>'H:\5xx\1845xx\184506 松江空き家対策担い手\★センター成果品\★シミュレーションソフト改良版\[190807空き家活用シミュレーションソフト簡易版.xlsx]4-3基礎(計算案内)'!#REF!</xm:f>
          </x14:formula1>
          <xm:sqref>C52:G54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J82"/>
  <sheetViews>
    <sheetView showGridLines="0" view="pageBreakPreview" zoomScale="70" zoomScaleNormal="70" zoomScaleSheetLayoutView="70" workbookViewId="0">
      <selection activeCell="O26" sqref="O26"/>
    </sheetView>
  </sheetViews>
  <sheetFormatPr defaultRowHeight="13.5" x14ac:dyDescent="0.15"/>
  <cols>
    <col min="1" max="1" width="20.625" customWidth="1"/>
    <col min="2" max="7" width="20.125" customWidth="1"/>
    <col min="8" max="8" width="22.125" customWidth="1"/>
    <col min="9" max="9" width="28.75" style="38" customWidth="1"/>
    <col min="10" max="10" width="27.75" customWidth="1"/>
  </cols>
  <sheetData>
    <row r="1" spans="1:10" s="1" customFormat="1" ht="69" customHeight="1" x14ac:dyDescent="0.15">
      <c r="A1" s="950" t="s">
        <v>670</v>
      </c>
      <c r="B1" s="950"/>
      <c r="C1" s="950"/>
      <c r="D1" s="950"/>
      <c r="E1" s="950"/>
      <c r="F1" s="950"/>
      <c r="G1" s="950"/>
      <c r="H1" s="950"/>
      <c r="I1" s="950"/>
      <c r="J1" s="950"/>
    </row>
    <row r="2" spans="1:10" s="1" customFormat="1" ht="18.75" x14ac:dyDescent="0.15">
      <c r="A2" s="77"/>
    </row>
    <row r="3" spans="1:10" s="1" customFormat="1" ht="25.5" x14ac:dyDescent="0.15">
      <c r="A3" s="869" t="s">
        <v>274</v>
      </c>
      <c r="B3" s="210"/>
      <c r="C3" s="210"/>
      <c r="D3" s="210"/>
      <c r="E3" s="210"/>
      <c r="F3" s="210"/>
      <c r="G3" s="210"/>
      <c r="H3" s="210"/>
      <c r="I3" s="210"/>
      <c r="J3" s="210"/>
    </row>
    <row r="4" spans="1:10" s="1" customFormat="1" ht="45" customHeight="1" x14ac:dyDescent="0.15">
      <c r="A4" s="211" t="s">
        <v>245</v>
      </c>
      <c r="B4" s="212" t="s">
        <v>246</v>
      </c>
      <c r="C4" s="706" t="s">
        <v>16</v>
      </c>
      <c r="D4" s="687" t="s">
        <v>423</v>
      </c>
      <c r="E4" s="688" t="s">
        <v>424</v>
      </c>
      <c r="F4" s="689" t="s">
        <v>425</v>
      </c>
      <c r="G4" s="690" t="s">
        <v>424</v>
      </c>
      <c r="H4" s="210"/>
      <c r="I4" s="210"/>
      <c r="J4" s="210"/>
    </row>
    <row r="5" spans="1:10" s="1" customFormat="1" ht="53.25" customHeight="1" x14ac:dyDescent="0.15">
      <c r="A5" s="803">
        <f>'1.入力'!G4</f>
        <v>0</v>
      </c>
      <c r="B5" s="207">
        <f>'1.入力'!C5</f>
        <v>0</v>
      </c>
      <c r="C5" s="515">
        <f>'1.入力'!E4</f>
        <v>0</v>
      </c>
      <c r="D5" s="693">
        <f>'1.入力'!E5</f>
        <v>0</v>
      </c>
      <c r="E5" s="515">
        <f>IF(D5="無","-",'1.入力'!G5)</f>
        <v>0</v>
      </c>
      <c r="F5" s="515">
        <f>'1.入力'!E6</f>
        <v>0</v>
      </c>
      <c r="G5" s="692">
        <f>IF(F5="無","-",'1.入力'!G6)</f>
        <v>0</v>
      </c>
      <c r="H5" s="210"/>
      <c r="I5" s="210"/>
      <c r="J5" s="210"/>
    </row>
    <row r="6" spans="1:10" s="1" customFormat="1" ht="10.5" customHeight="1" x14ac:dyDescent="0.15">
      <c r="A6" s="213"/>
      <c r="B6" s="210"/>
      <c r="C6" s="210"/>
      <c r="D6" s="210"/>
      <c r="E6" s="210"/>
      <c r="F6" s="210"/>
      <c r="G6" s="210"/>
      <c r="H6" s="210"/>
      <c r="I6" s="210"/>
      <c r="J6" s="210"/>
    </row>
    <row r="7" spans="1:10" s="1" customFormat="1" ht="25.5" x14ac:dyDescent="0.15">
      <c r="A7" s="869" t="s">
        <v>281</v>
      </c>
      <c r="B7" s="210"/>
      <c r="C7" s="210"/>
      <c r="D7" s="210"/>
      <c r="E7" s="210"/>
      <c r="F7" s="210"/>
      <c r="G7" s="210"/>
      <c r="H7" s="210"/>
      <c r="I7" s="210"/>
      <c r="J7" s="210"/>
    </row>
    <row r="8" spans="1:10" s="1" customFormat="1" ht="42.75" customHeight="1" x14ac:dyDescent="0.15">
      <c r="A8" s="215" t="s">
        <v>21</v>
      </c>
      <c r="B8" s="516" t="s">
        <v>502</v>
      </c>
      <c r="C8" s="793" t="s">
        <v>283</v>
      </c>
      <c r="D8" s="795" t="s">
        <v>296</v>
      </c>
      <c r="E8" s="709" t="s">
        <v>263</v>
      </c>
      <c r="F8" s="791" t="s">
        <v>272</v>
      </c>
      <c r="G8" s="793" t="s">
        <v>267</v>
      </c>
      <c r="H8" s="723" t="s">
        <v>539</v>
      </c>
      <c r="I8" s="691" t="s">
        <v>378</v>
      </c>
      <c r="J8" s="785" t="s">
        <v>287</v>
      </c>
    </row>
    <row r="9" spans="1:10" s="1" customFormat="1" ht="57" customHeight="1" x14ac:dyDescent="0.15">
      <c r="A9" s="218">
        <f>'1.入力'!E10</f>
        <v>0</v>
      </c>
      <c r="B9" s="217">
        <f>'1.入力'!E11</f>
        <v>0</v>
      </c>
      <c r="C9" s="797">
        <f>'1.入力'!E12</f>
        <v>0</v>
      </c>
      <c r="D9" s="796">
        <f>'1.入力'!E13</f>
        <v>0</v>
      </c>
      <c r="E9" s="514">
        <f>'1.入力'!E14</f>
        <v>0</v>
      </c>
      <c r="F9" s="792">
        <f>'1.入力'!E16</f>
        <v>0</v>
      </c>
      <c r="G9" s="794">
        <f>'1.入力'!E22</f>
        <v>0</v>
      </c>
      <c r="H9" s="694">
        <f>'1.入力'!E17</f>
        <v>0</v>
      </c>
      <c r="I9" s="695">
        <f>'1.入力'!E20</f>
        <v>0</v>
      </c>
      <c r="J9" s="786">
        <f>'1.入力'!E21</f>
        <v>0</v>
      </c>
    </row>
    <row r="10" spans="1:10" s="1" customFormat="1" ht="9.75" customHeight="1" x14ac:dyDescent="0.15">
      <c r="A10" s="214"/>
      <c r="B10" s="210"/>
      <c r="C10" s="210"/>
      <c r="D10" s="210"/>
      <c r="E10" s="210"/>
      <c r="F10" s="210"/>
      <c r="G10" s="210"/>
      <c r="H10" s="210"/>
      <c r="I10" s="210"/>
      <c r="J10" s="210"/>
    </row>
    <row r="11" spans="1:10" s="1" customFormat="1" ht="30" hidden="1" customHeight="1" x14ac:dyDescent="0.15">
      <c r="A11" s="209" t="s">
        <v>289</v>
      </c>
      <c r="B11" s="210"/>
      <c r="C11" s="210"/>
      <c r="D11" s="210"/>
      <c r="E11" s="210"/>
      <c r="F11" s="210"/>
      <c r="G11" s="210"/>
      <c r="H11" s="210"/>
      <c r="I11" s="210"/>
      <c r="J11" s="210"/>
    </row>
    <row r="12" spans="1:10" s="1" customFormat="1" ht="33.75" hidden="1" customHeight="1" x14ac:dyDescent="0.15">
      <c r="A12" s="967" t="s">
        <v>184</v>
      </c>
      <c r="B12" s="964"/>
      <c r="C12" s="966"/>
      <c r="D12" s="964" t="s">
        <v>173</v>
      </c>
      <c r="E12" s="965"/>
      <c r="F12" s="965"/>
      <c r="G12" s="966"/>
      <c r="H12" s="962" t="s">
        <v>293</v>
      </c>
      <c r="I12" s="963"/>
      <c r="J12" s="517" t="s">
        <v>247</v>
      </c>
    </row>
    <row r="13" spans="1:10" s="1" customFormat="1" ht="33.75" hidden="1" customHeight="1" x14ac:dyDescent="0.15">
      <c r="A13" s="799" t="s">
        <v>171</v>
      </c>
      <c r="B13" s="799" t="s">
        <v>291</v>
      </c>
      <c r="C13" s="800" t="s">
        <v>292</v>
      </c>
      <c r="D13" s="795" t="s">
        <v>383</v>
      </c>
      <c r="E13" s="517" t="s">
        <v>384</v>
      </c>
      <c r="F13" s="707" t="s">
        <v>253</v>
      </c>
      <c r="G13" s="523" t="s">
        <v>174</v>
      </c>
      <c r="H13" s="708" t="s">
        <v>290</v>
      </c>
      <c r="I13" s="724" t="s">
        <v>175</v>
      </c>
      <c r="J13" s="518" t="s">
        <v>177</v>
      </c>
    </row>
    <row r="14" spans="1:10" s="1" customFormat="1" ht="54.75" hidden="1" customHeight="1" x14ac:dyDescent="0.15">
      <c r="A14" s="801" t="str">
        <f>'1.入力'!E32</f>
        <v>密集市街地（漁村を含む）</v>
      </c>
      <c r="B14" s="802" t="str">
        <f>'1.入力'!E34</f>
        <v>内</v>
      </c>
      <c r="C14" s="522" t="str">
        <f>'1.入力'!E35</f>
        <v>外</v>
      </c>
      <c r="D14" s="796" t="str">
        <f>'1.入力'!E40</f>
        <v>1～5km以内</v>
      </c>
      <c r="E14" s="519" t="str">
        <f>'1.入力'!E38</f>
        <v>0.5km以内</v>
      </c>
      <c r="F14" s="519" t="str">
        <f>'1.入力'!E37</f>
        <v>0.5km以内</v>
      </c>
      <c r="G14" s="522" t="str">
        <f>'1.入力'!E39</f>
        <v>1～5km以内</v>
      </c>
      <c r="H14" s="521" t="str">
        <f>'1.入力'!E42</f>
        <v>４～6m未満</v>
      </c>
      <c r="I14" s="515" t="str">
        <f>'1.入力'!E43</f>
        <v>高低差なし</v>
      </c>
      <c r="J14" s="519" t="str">
        <f>'1.入力'!E44</f>
        <v>高低差なし</v>
      </c>
    </row>
    <row r="15" spans="1:10" s="1" customFormat="1" ht="30" hidden="1" customHeight="1" x14ac:dyDescent="0.15"/>
    <row r="16" spans="1:10" s="1" customFormat="1" ht="29.25" customHeight="1" x14ac:dyDescent="0.15">
      <c r="A16" s="870" t="s">
        <v>79</v>
      </c>
    </row>
    <row r="17" spans="1:10" s="1" customFormat="1" ht="33.75" customHeight="1" x14ac:dyDescent="0.15">
      <c r="A17" s="984" t="s">
        <v>692</v>
      </c>
      <c r="B17" s="968" t="s">
        <v>633</v>
      </c>
      <c r="C17" s="969"/>
      <c r="D17" s="969"/>
      <c r="E17" s="969"/>
      <c r="F17" s="970"/>
      <c r="G17" s="975" t="s">
        <v>79</v>
      </c>
      <c r="H17" s="976"/>
      <c r="I17" s="976"/>
      <c r="J17" s="977"/>
    </row>
    <row r="18" spans="1:10" s="1" customFormat="1" ht="30" customHeight="1" x14ac:dyDescent="0.15">
      <c r="A18" s="985"/>
      <c r="B18" s="206" t="s">
        <v>275</v>
      </c>
      <c r="C18" s="206" t="s">
        <v>276</v>
      </c>
      <c r="D18" s="206" t="s">
        <v>277</v>
      </c>
      <c r="E18" s="206" t="s">
        <v>278</v>
      </c>
      <c r="F18" s="206" t="s">
        <v>279</v>
      </c>
      <c r="G18" s="971" t="s">
        <v>304</v>
      </c>
      <c r="H18" s="986" t="s">
        <v>700</v>
      </c>
      <c r="I18" s="987"/>
      <c r="J18" s="988"/>
    </row>
    <row r="19" spans="1:10" s="1" customFormat="1" ht="30" customHeight="1" x14ac:dyDescent="0.15">
      <c r="A19" s="798" t="s">
        <v>49</v>
      </c>
      <c r="B19" s="207">
        <f>'1.入力'!C49</f>
        <v>5</v>
      </c>
      <c r="C19" s="207">
        <f>B19+5</f>
        <v>10</v>
      </c>
      <c r="D19" s="207">
        <f>C19+5</f>
        <v>15</v>
      </c>
      <c r="E19" s="207">
        <f>D19+5</f>
        <v>20</v>
      </c>
      <c r="F19" s="207">
        <f>E19+5</f>
        <v>25</v>
      </c>
      <c r="G19" s="972"/>
      <c r="H19" s="989"/>
      <c r="I19" s="990"/>
      <c r="J19" s="991"/>
    </row>
    <row r="20" spans="1:10" s="1" customFormat="1" ht="30" customHeight="1" x14ac:dyDescent="0.15">
      <c r="A20" s="832" t="str">
        <f>"管理限界("&amp;'1.入力'!F83&amp;"歳)"</f>
        <v>管理限界(75歳)</v>
      </c>
      <c r="B20" s="208" t="str">
        <f>'1.入力'!C50</f>
        <v/>
      </c>
      <c r="C20" s="208" t="str">
        <f>'1.入力'!D50</f>
        <v/>
      </c>
      <c r="D20" s="208" t="str">
        <f>'1.入力'!E50</f>
        <v/>
      </c>
      <c r="E20" s="208" t="str">
        <f>'1.入力'!F50</f>
        <v/>
      </c>
      <c r="F20" s="208" t="str">
        <f>'1.入力'!G50</f>
        <v/>
      </c>
      <c r="G20" s="973" t="s">
        <v>305</v>
      </c>
      <c r="H20" s="989"/>
      <c r="I20" s="990"/>
      <c r="J20" s="991"/>
    </row>
    <row r="21" spans="1:10" s="1" customFormat="1" ht="30" customHeight="1" x14ac:dyDescent="0.15">
      <c r="A21" s="832" t="str">
        <f>"所有限界("&amp;'1.入力'!F85&amp;"歳)"</f>
        <v>所有限界(85歳)</v>
      </c>
      <c r="B21" s="208" t="str">
        <f>'1.入力'!C51</f>
        <v/>
      </c>
      <c r="C21" s="208" t="str">
        <f>'1.入力'!D51</f>
        <v/>
      </c>
      <c r="D21" s="208" t="str">
        <f>'1.入力'!E51</f>
        <v/>
      </c>
      <c r="E21" s="208" t="str">
        <f>'1.入力'!F51</f>
        <v/>
      </c>
      <c r="F21" s="208" t="str">
        <f>'1.入力'!G51</f>
        <v/>
      </c>
      <c r="G21" s="974"/>
      <c r="H21" s="992"/>
      <c r="I21" s="993"/>
      <c r="J21" s="994"/>
    </row>
    <row r="22" spans="1:10" s="1" customFormat="1" ht="48.75" customHeight="1" x14ac:dyDescent="0.15">
      <c r="A22" s="960" t="s">
        <v>653</v>
      </c>
      <c r="B22" s="956" t="str">
        <f>'1.入力'!C52</f>
        <v>自己利用・管理</v>
      </c>
      <c r="C22" s="956" t="str">
        <f>'1.入力'!D52</f>
        <v>自己利用・管理</v>
      </c>
      <c r="D22" s="956" t="str">
        <f>'1.入力'!E52</f>
        <v>自己利用・管理</v>
      </c>
      <c r="E22" s="956" t="str">
        <f>'1.入力'!F52</f>
        <v>自己利用・管理</v>
      </c>
      <c r="F22" s="956" t="str">
        <f>'1.入力'!G52</f>
        <v>自己利用・管理</v>
      </c>
      <c r="G22" s="865">
        <f>'3-0現状'!AF49</f>
        <v>0</v>
      </c>
      <c r="H22" s="978" t="s">
        <v>706</v>
      </c>
      <c r="I22" s="979"/>
      <c r="J22" s="980"/>
    </row>
    <row r="23" spans="1:10" s="1" customFormat="1" ht="48.75" customHeight="1" x14ac:dyDescent="0.15">
      <c r="A23" s="961"/>
      <c r="B23" s="957"/>
      <c r="C23" s="957"/>
      <c r="D23" s="957"/>
      <c r="E23" s="957"/>
      <c r="F23" s="957"/>
      <c r="G23" s="864">
        <f>G22/25</f>
        <v>0</v>
      </c>
      <c r="H23" s="981"/>
      <c r="I23" s="982"/>
      <c r="J23" s="983"/>
    </row>
    <row r="24" spans="1:10" s="1" customFormat="1" ht="48.75" customHeight="1" x14ac:dyDescent="0.15">
      <c r="A24" s="958" t="s">
        <v>654</v>
      </c>
      <c r="B24" s="956" t="str">
        <f>IF('1.入力'!C53="","",'1.入力'!C53)</f>
        <v>自己利用・管理</v>
      </c>
      <c r="C24" s="956" t="str">
        <f>IF('1.入力'!D53="","",'1.入力'!D53)</f>
        <v>賃貸</v>
      </c>
      <c r="D24" s="956" t="str">
        <f>IF('1.入力'!E53="","",'1.入力'!E53)</f>
        <v>賃貸</v>
      </c>
      <c r="E24" s="956" t="str">
        <f>IF('1.入力'!F53="","",'1.入力'!F53)</f>
        <v>賃貸</v>
      </c>
      <c r="F24" s="956" t="str">
        <f>IF('1.入力'!G53="","",'1.入力'!G53)</f>
        <v>賃貸</v>
      </c>
      <c r="G24" s="865">
        <f>'3-1希望①'!AF49</f>
        <v>0</v>
      </c>
      <c r="H24" s="978" t="s">
        <v>707</v>
      </c>
      <c r="I24" s="979"/>
      <c r="J24" s="980"/>
    </row>
    <row r="25" spans="1:10" s="1" customFormat="1" ht="48.75" customHeight="1" x14ac:dyDescent="0.15">
      <c r="A25" s="959"/>
      <c r="B25" s="957"/>
      <c r="C25" s="957"/>
      <c r="D25" s="957"/>
      <c r="E25" s="957"/>
      <c r="F25" s="957"/>
      <c r="G25" s="864">
        <f>G24/25</f>
        <v>0</v>
      </c>
      <c r="H25" s="981"/>
      <c r="I25" s="982"/>
      <c r="J25" s="983"/>
    </row>
    <row r="26" spans="1:10" s="1" customFormat="1" ht="48.75" customHeight="1" x14ac:dyDescent="0.15">
      <c r="A26" s="958" t="s">
        <v>655</v>
      </c>
      <c r="B26" s="956" t="str">
        <f>IF('1.入力'!C54="","",'1.入力'!C54)</f>
        <v>自己利用・管理</v>
      </c>
      <c r="C26" s="956" t="str">
        <f>IF('1.入力'!D54="","",'1.入力'!D54)</f>
        <v>売買</v>
      </c>
      <c r="D26" s="956" t="str">
        <f>IF('1.入力'!E54="","",'1.入力'!E54)</f>
        <v/>
      </c>
      <c r="E26" s="956" t="str">
        <f>IF('1.入力'!F54="","",'1.入力'!F54)</f>
        <v/>
      </c>
      <c r="F26" s="956" t="str">
        <f>IF('1.入力'!G54="","",'1.入力'!G54)</f>
        <v/>
      </c>
      <c r="G26" s="865">
        <f>'3-2希望②'!AF49</f>
        <v>-599.07572855700005</v>
      </c>
      <c r="H26" s="978" t="s">
        <v>708</v>
      </c>
      <c r="I26" s="979"/>
      <c r="J26" s="980"/>
    </row>
    <row r="27" spans="1:10" s="1" customFormat="1" ht="48.75" customHeight="1" x14ac:dyDescent="0.15">
      <c r="A27" s="959"/>
      <c r="B27" s="957"/>
      <c r="C27" s="957"/>
      <c r="D27" s="957"/>
      <c r="E27" s="957"/>
      <c r="F27" s="957"/>
      <c r="G27" s="864">
        <f>G26/25</f>
        <v>-23.963029142280003</v>
      </c>
      <c r="H27" s="981"/>
      <c r="I27" s="982"/>
      <c r="J27" s="983"/>
    </row>
    <row r="28" spans="1:10" s="1" customFormat="1" ht="26.25" customHeight="1" x14ac:dyDescent="0.15">
      <c r="B28" s="231"/>
      <c r="C28" s="231"/>
      <c r="D28" s="231"/>
      <c r="E28" s="231"/>
      <c r="F28" s="231"/>
      <c r="G28" s="718" t="s">
        <v>555</v>
      </c>
      <c r="H28" s="231"/>
      <c r="I28" s="231"/>
      <c r="J28" s="231"/>
    </row>
    <row r="29" spans="1:10" s="1" customFormat="1" ht="27" customHeight="1" x14ac:dyDescent="0.15">
      <c r="A29" s="232" t="s">
        <v>693</v>
      </c>
      <c r="B29" s="231"/>
      <c r="C29" s="231"/>
      <c r="D29" s="231"/>
      <c r="E29" s="231"/>
      <c r="F29" s="231"/>
      <c r="G29" s="230"/>
      <c r="H29" s="231"/>
      <c r="I29" s="231"/>
      <c r="J29" s="231"/>
    </row>
    <row r="30" spans="1:10" s="1" customFormat="1" ht="27" customHeight="1" x14ac:dyDescent="0.15">
      <c r="A30" s="445" t="s">
        <v>380</v>
      </c>
      <c r="B30" s="231"/>
      <c r="C30" s="231"/>
      <c r="D30" s="231"/>
      <c r="E30" s="231"/>
      <c r="F30" s="231"/>
      <c r="G30" s="230"/>
      <c r="H30" s="231"/>
      <c r="I30" s="231"/>
      <c r="J30" s="231"/>
    </row>
    <row r="31" spans="1:10" s="1" customFormat="1" ht="27" customHeight="1" x14ac:dyDescent="0.15">
      <c r="A31" s="445" t="s">
        <v>379</v>
      </c>
      <c r="B31" s="231"/>
      <c r="C31" s="231"/>
      <c r="D31" s="231"/>
      <c r="E31" s="231"/>
      <c r="F31" s="231"/>
      <c r="G31" s="230"/>
      <c r="H31" s="231"/>
      <c r="I31" s="231"/>
      <c r="J31" s="231"/>
    </row>
    <row r="32" spans="1:10" s="1" customFormat="1" ht="27" customHeight="1" x14ac:dyDescent="0.15">
      <c r="A32" s="445"/>
      <c r="B32" s="231"/>
      <c r="C32" s="231"/>
      <c r="D32" s="231"/>
      <c r="E32" s="231"/>
      <c r="F32" s="231"/>
      <c r="G32" s="230"/>
      <c r="H32" s="231"/>
      <c r="I32" s="231"/>
      <c r="J32" s="231"/>
    </row>
    <row r="33" spans="1:10" s="1" customFormat="1" ht="15.75" customHeight="1" x14ac:dyDescent="0.15"/>
    <row r="34" spans="1:10" s="1" customFormat="1" ht="150" hidden="1" customHeight="1" x14ac:dyDescent="0.15">
      <c r="A34" s="326" t="s">
        <v>350</v>
      </c>
      <c r="B34" s="953" t="s">
        <v>306</v>
      </c>
      <c r="C34" s="954"/>
      <c r="D34" s="954"/>
      <c r="E34" s="954"/>
      <c r="F34" s="954"/>
      <c r="G34" s="954"/>
      <c r="H34" s="954"/>
      <c r="I34" s="954"/>
      <c r="J34" s="955"/>
    </row>
    <row r="35" spans="1:10" s="1" customFormat="1" ht="20.100000000000001" customHeight="1" x14ac:dyDescent="0.15"/>
    <row r="36" spans="1:10" s="1" customFormat="1" ht="20.100000000000001" hidden="1" customHeight="1" x14ac:dyDescent="0.15">
      <c r="B36" s="1" t="s">
        <v>81</v>
      </c>
    </row>
    <row r="37" spans="1:10" s="1" customFormat="1" ht="20.100000000000001" hidden="1" customHeight="1" x14ac:dyDescent="0.15">
      <c r="B37" s="15"/>
      <c r="C37" s="1" t="s">
        <v>14</v>
      </c>
    </row>
    <row r="38" spans="1:10" s="1" customFormat="1" ht="20.100000000000001" hidden="1" customHeight="1" x14ac:dyDescent="0.15">
      <c r="B38" s="16"/>
      <c r="C38" s="5" t="s">
        <v>12</v>
      </c>
    </row>
    <row r="39" spans="1:10" s="1" customFormat="1" ht="20.100000000000001" hidden="1" customHeight="1" x14ac:dyDescent="0.15">
      <c r="B39" s="14"/>
      <c r="C39" s="31" t="s">
        <v>150</v>
      </c>
    </row>
    <row r="40" spans="1:10" s="1" customFormat="1" ht="20.100000000000001" hidden="1" customHeight="1" x14ac:dyDescent="0.15">
      <c r="B40" s="29"/>
      <c r="C40" s="5" t="s">
        <v>11</v>
      </c>
    </row>
    <row r="41" spans="1:10" s="1" customFormat="1" ht="30" hidden="1" customHeight="1" x14ac:dyDescent="0.15"/>
    <row r="42" spans="1:10" x14ac:dyDescent="0.15">
      <c r="A42" s="327"/>
      <c r="B42" s="328"/>
      <c r="C42" s="328"/>
      <c r="D42" s="328"/>
      <c r="E42" s="328"/>
      <c r="F42" s="328"/>
      <c r="G42" s="328"/>
      <c r="H42" s="328"/>
      <c r="I42" s="328"/>
      <c r="J42" s="520"/>
    </row>
    <row r="43" spans="1:10" ht="18.75" x14ac:dyDescent="0.15">
      <c r="A43" s="35"/>
      <c r="B43" s="951" t="s">
        <v>553</v>
      </c>
      <c r="C43" s="951"/>
      <c r="D43" s="951"/>
      <c r="E43" s="951"/>
      <c r="F43" s="951"/>
      <c r="G43" s="36"/>
      <c r="H43" s="951" t="s">
        <v>554</v>
      </c>
      <c r="I43" s="951"/>
      <c r="J43" s="952"/>
    </row>
    <row r="44" spans="1:10" x14ac:dyDescent="0.15">
      <c r="A44" s="35"/>
      <c r="B44" s="36"/>
      <c r="C44" s="36"/>
      <c r="D44" s="36"/>
      <c r="E44" s="36"/>
      <c r="F44" s="36"/>
      <c r="G44" s="36"/>
      <c r="H44" s="36"/>
      <c r="I44" s="36"/>
      <c r="J44" s="329"/>
    </row>
    <row r="45" spans="1:10" s="38" customFormat="1" x14ac:dyDescent="0.15">
      <c r="A45" s="35"/>
      <c r="B45" s="36"/>
      <c r="C45" s="36"/>
      <c r="D45" s="36"/>
      <c r="E45" s="36"/>
      <c r="F45" s="36"/>
      <c r="G45" s="36"/>
      <c r="H45" s="36"/>
      <c r="I45" s="36"/>
      <c r="J45" s="329"/>
    </row>
    <row r="46" spans="1:10" s="38" customFormat="1" x14ac:dyDescent="0.15">
      <c r="A46" s="35"/>
      <c r="B46" s="36"/>
      <c r="C46" s="36"/>
      <c r="D46" s="36"/>
      <c r="E46" s="36"/>
      <c r="F46" s="36"/>
      <c r="G46" s="36"/>
      <c r="H46" s="36"/>
      <c r="I46" s="36"/>
      <c r="J46" s="329"/>
    </row>
    <row r="47" spans="1:10" s="38" customFormat="1" x14ac:dyDescent="0.15">
      <c r="A47" s="35"/>
      <c r="B47" s="36"/>
      <c r="C47" s="36"/>
      <c r="D47" s="36"/>
      <c r="E47" s="36"/>
      <c r="F47" s="36"/>
      <c r="G47" s="36"/>
      <c r="H47" s="36"/>
      <c r="I47" s="36"/>
      <c r="J47" s="329"/>
    </row>
    <row r="48" spans="1:10" s="38" customFormat="1" x14ac:dyDescent="0.15">
      <c r="A48" s="35"/>
      <c r="B48" s="36"/>
      <c r="C48" s="36"/>
      <c r="D48" s="36"/>
      <c r="E48" s="36"/>
      <c r="F48" s="36"/>
      <c r="G48" s="36"/>
      <c r="H48" s="36"/>
      <c r="I48" s="36"/>
      <c r="J48" s="329"/>
    </row>
    <row r="49" spans="1:10" x14ac:dyDescent="0.15">
      <c r="A49" s="35"/>
      <c r="B49" s="36"/>
      <c r="C49" s="36"/>
      <c r="D49" s="36"/>
      <c r="E49" s="36"/>
      <c r="F49" s="36"/>
      <c r="G49" s="36"/>
      <c r="H49" s="36"/>
      <c r="I49" s="36"/>
      <c r="J49" s="329"/>
    </row>
    <row r="50" spans="1:10" ht="18.75" x14ac:dyDescent="0.15">
      <c r="A50" s="710"/>
      <c r="B50" s="36"/>
      <c r="C50" s="36"/>
      <c r="D50" s="36"/>
      <c r="E50" s="36"/>
      <c r="F50" s="36"/>
      <c r="G50" s="36"/>
      <c r="H50" s="36"/>
      <c r="I50" s="36"/>
      <c r="J50" s="329"/>
    </row>
    <row r="51" spans="1:10" ht="18.75" x14ac:dyDescent="0.15">
      <c r="A51" s="722"/>
      <c r="B51" s="36"/>
      <c r="C51" s="36"/>
      <c r="D51" s="36"/>
      <c r="E51" s="36"/>
      <c r="F51" s="36"/>
      <c r="G51" s="36"/>
      <c r="H51" s="36"/>
      <c r="I51" s="36"/>
      <c r="J51" s="329"/>
    </row>
    <row r="52" spans="1:10" x14ac:dyDescent="0.15">
      <c r="A52" s="711"/>
      <c r="B52" s="36"/>
      <c r="C52" s="36"/>
      <c r="D52" s="36"/>
      <c r="E52" s="36"/>
      <c r="F52" s="36"/>
      <c r="G52" s="36"/>
      <c r="H52" s="36"/>
      <c r="I52" s="36"/>
      <c r="J52" s="329"/>
    </row>
    <row r="53" spans="1:10" ht="18.75" x14ac:dyDescent="0.15">
      <c r="A53" s="712" t="s">
        <v>686</v>
      </c>
      <c r="B53" s="36"/>
      <c r="C53" s="36"/>
      <c r="D53" s="36"/>
      <c r="E53" s="36"/>
      <c r="F53" s="36"/>
      <c r="G53" s="36"/>
      <c r="H53" s="36"/>
      <c r="I53" s="36"/>
      <c r="J53" s="329"/>
    </row>
    <row r="54" spans="1:10" x14ac:dyDescent="0.15">
      <c r="A54" s="711"/>
      <c r="B54" s="36"/>
      <c r="C54" s="36"/>
      <c r="D54" s="36"/>
      <c r="E54" s="36"/>
      <c r="F54" s="36"/>
      <c r="G54" s="36"/>
      <c r="H54" s="36"/>
      <c r="I54" s="36"/>
      <c r="J54" s="329"/>
    </row>
    <row r="55" spans="1:10" x14ac:dyDescent="0.15">
      <c r="A55" s="711"/>
      <c r="B55" s="36"/>
      <c r="C55" s="36"/>
      <c r="D55" s="36"/>
      <c r="E55" s="36"/>
      <c r="F55" s="36"/>
      <c r="G55" s="36"/>
      <c r="H55" s="36"/>
      <c r="I55" s="36"/>
      <c r="J55" s="329"/>
    </row>
    <row r="56" spans="1:10" x14ac:dyDescent="0.15">
      <c r="A56" s="711"/>
      <c r="B56" s="36"/>
      <c r="C56" s="36"/>
      <c r="D56" s="36"/>
      <c r="E56" s="36"/>
      <c r="F56" s="36"/>
      <c r="G56" s="36"/>
      <c r="H56" s="36"/>
      <c r="I56" s="36"/>
      <c r="J56" s="329"/>
    </row>
    <row r="57" spans="1:10" x14ac:dyDescent="0.15">
      <c r="A57" s="711"/>
      <c r="B57" s="36"/>
      <c r="C57" s="36"/>
      <c r="D57" s="36"/>
      <c r="E57" s="36"/>
      <c r="F57" s="36"/>
      <c r="G57" s="36"/>
      <c r="H57" s="36"/>
      <c r="I57" s="36"/>
      <c r="J57" s="329"/>
    </row>
    <row r="58" spans="1:10" x14ac:dyDescent="0.15">
      <c r="A58" s="711"/>
      <c r="B58" s="36"/>
      <c r="C58" s="36"/>
      <c r="D58" s="36"/>
      <c r="E58" s="36"/>
      <c r="F58" s="36"/>
      <c r="G58" s="36"/>
      <c r="H58" s="36"/>
      <c r="I58" s="36"/>
      <c r="J58" s="329"/>
    </row>
    <row r="59" spans="1:10" x14ac:dyDescent="0.15">
      <c r="A59" s="711"/>
      <c r="B59" s="36"/>
      <c r="C59" s="36"/>
      <c r="D59" s="36"/>
      <c r="E59" s="36"/>
      <c r="F59" s="36"/>
      <c r="G59" s="36"/>
      <c r="H59" s="36"/>
      <c r="I59" s="36"/>
      <c r="J59" s="329"/>
    </row>
    <row r="60" spans="1:10" x14ac:dyDescent="0.15">
      <c r="A60" s="711"/>
      <c r="B60" s="36"/>
      <c r="C60" s="36"/>
      <c r="D60" s="36"/>
      <c r="E60" s="36"/>
      <c r="F60" s="36"/>
      <c r="G60" s="36"/>
      <c r="H60" s="36"/>
      <c r="I60" s="36"/>
      <c r="J60" s="329"/>
    </row>
    <row r="61" spans="1:10" x14ac:dyDescent="0.15">
      <c r="A61" s="711"/>
      <c r="B61" s="36"/>
      <c r="C61" s="36"/>
      <c r="D61" s="36"/>
      <c r="E61" s="36"/>
      <c r="F61" s="36"/>
      <c r="G61" s="36"/>
      <c r="H61" s="36"/>
      <c r="I61" s="36"/>
      <c r="J61" s="329"/>
    </row>
    <row r="62" spans="1:10" ht="18.75" x14ac:dyDescent="0.15">
      <c r="A62" s="712" t="s">
        <v>687</v>
      </c>
      <c r="B62" s="36"/>
      <c r="C62" s="36"/>
      <c r="D62" s="36"/>
      <c r="E62" s="36"/>
      <c r="F62" s="36"/>
      <c r="G62" s="36"/>
      <c r="H62" s="36"/>
      <c r="I62" s="36"/>
      <c r="J62" s="329"/>
    </row>
    <row r="63" spans="1:10" x14ac:dyDescent="0.15">
      <c r="A63" s="711"/>
      <c r="B63" s="36"/>
      <c r="C63" s="36"/>
      <c r="D63" s="36"/>
      <c r="E63" s="36"/>
      <c r="F63" s="36"/>
      <c r="G63" s="36"/>
      <c r="H63" s="36"/>
      <c r="I63" s="36"/>
      <c r="J63" s="329"/>
    </row>
    <row r="64" spans="1:10" x14ac:dyDescent="0.15">
      <c r="A64" s="711"/>
      <c r="B64" s="36"/>
      <c r="C64" s="36"/>
      <c r="D64" s="36"/>
      <c r="E64" s="36"/>
      <c r="F64" s="36"/>
      <c r="G64" s="36"/>
      <c r="H64" s="36"/>
      <c r="I64" s="36"/>
      <c r="J64" s="329"/>
    </row>
    <row r="65" spans="1:10" x14ac:dyDescent="0.15">
      <c r="A65" s="711"/>
      <c r="B65" s="36"/>
      <c r="C65" s="36"/>
      <c r="D65" s="36"/>
      <c r="E65" s="36"/>
      <c r="F65" s="36"/>
      <c r="G65" s="36"/>
      <c r="H65" s="36"/>
      <c r="I65" s="36"/>
      <c r="J65" s="329"/>
    </row>
    <row r="66" spans="1:10" x14ac:dyDescent="0.15">
      <c r="A66" s="711"/>
      <c r="B66" s="36"/>
      <c r="C66" s="36"/>
      <c r="D66" s="36"/>
      <c r="E66" s="36"/>
      <c r="F66" s="36"/>
      <c r="G66" s="36"/>
      <c r="H66" s="36"/>
      <c r="I66" s="36"/>
      <c r="J66" s="329"/>
    </row>
    <row r="67" spans="1:10" x14ac:dyDescent="0.15">
      <c r="A67" s="711"/>
      <c r="B67" s="36"/>
      <c r="C67" s="36"/>
      <c r="D67" s="36"/>
      <c r="E67" s="36"/>
      <c r="F67" s="36"/>
      <c r="G67" s="36"/>
      <c r="H67" s="36"/>
      <c r="I67" s="36"/>
      <c r="J67" s="329"/>
    </row>
    <row r="68" spans="1:10" x14ac:dyDescent="0.15">
      <c r="A68" s="711"/>
      <c r="B68" s="36"/>
      <c r="C68" s="36"/>
      <c r="D68" s="36"/>
      <c r="E68" s="36"/>
      <c r="F68" s="36"/>
      <c r="G68" s="36"/>
      <c r="H68" s="36"/>
      <c r="I68" s="36"/>
      <c r="J68" s="329"/>
    </row>
    <row r="69" spans="1:10" x14ac:dyDescent="0.15">
      <c r="A69" s="711"/>
      <c r="B69" s="36"/>
      <c r="C69" s="36"/>
      <c r="D69" s="36"/>
      <c r="E69" s="36"/>
      <c r="F69" s="36"/>
      <c r="G69" s="36"/>
      <c r="H69" s="36"/>
      <c r="I69" s="36"/>
      <c r="J69" s="329"/>
    </row>
    <row r="70" spans="1:10" x14ac:dyDescent="0.15">
      <c r="A70" s="711"/>
      <c r="B70" s="36"/>
      <c r="C70" s="36"/>
      <c r="D70" s="36"/>
      <c r="E70" s="36"/>
      <c r="F70" s="36"/>
      <c r="G70" s="36"/>
      <c r="H70" s="36"/>
      <c r="I70" s="36"/>
      <c r="J70" s="329"/>
    </row>
    <row r="71" spans="1:10" x14ac:dyDescent="0.15">
      <c r="A71" s="711"/>
      <c r="B71" s="36"/>
      <c r="C71" s="36"/>
      <c r="D71" s="36"/>
      <c r="E71" s="36"/>
      <c r="F71" s="36"/>
      <c r="G71" s="36"/>
      <c r="H71" s="36"/>
      <c r="I71" s="36"/>
      <c r="J71" s="329"/>
    </row>
    <row r="72" spans="1:10" x14ac:dyDescent="0.15">
      <c r="A72" s="711"/>
      <c r="B72" s="36"/>
      <c r="C72" s="36"/>
      <c r="D72" s="36"/>
      <c r="E72" s="36"/>
      <c r="F72" s="36"/>
      <c r="G72" s="36"/>
      <c r="H72" s="36"/>
      <c r="I72" s="36"/>
      <c r="J72" s="329"/>
    </row>
    <row r="73" spans="1:10" s="38" customFormat="1" x14ac:dyDescent="0.15">
      <c r="A73" s="711"/>
      <c r="B73" s="36"/>
      <c r="C73" s="36"/>
      <c r="D73" s="36"/>
      <c r="E73" s="36"/>
      <c r="F73" s="36"/>
      <c r="G73" s="36"/>
      <c r="H73" s="36"/>
      <c r="I73" s="36"/>
      <c r="J73" s="329"/>
    </row>
    <row r="74" spans="1:10" s="38" customFormat="1" ht="18.75" x14ac:dyDescent="0.15">
      <c r="A74" s="712" t="s">
        <v>688</v>
      </c>
      <c r="B74" s="36"/>
      <c r="C74" s="36"/>
      <c r="D74" s="36"/>
      <c r="E74" s="36"/>
      <c r="F74" s="36"/>
      <c r="G74" s="36"/>
      <c r="H74" s="36"/>
      <c r="I74" s="36"/>
      <c r="J74" s="329"/>
    </row>
    <row r="75" spans="1:10" s="38" customFormat="1" x14ac:dyDescent="0.15">
      <c r="A75" s="711"/>
      <c r="B75" s="36"/>
      <c r="C75" s="36"/>
      <c r="D75" s="36"/>
      <c r="E75" s="36"/>
      <c r="F75" s="36"/>
      <c r="G75" s="36"/>
      <c r="H75" s="36"/>
      <c r="I75" s="36"/>
      <c r="J75" s="329"/>
    </row>
    <row r="76" spans="1:10" s="38" customFormat="1" x14ac:dyDescent="0.15">
      <c r="A76" s="711"/>
      <c r="B76" s="36"/>
      <c r="C76" s="36"/>
      <c r="D76" s="36"/>
      <c r="E76" s="36"/>
      <c r="F76" s="36"/>
      <c r="G76" s="36"/>
      <c r="H76" s="36"/>
      <c r="I76" s="36"/>
      <c r="J76" s="329"/>
    </row>
    <row r="77" spans="1:10" x14ac:dyDescent="0.15">
      <c r="A77" s="711"/>
      <c r="B77" s="36"/>
      <c r="C77" s="36"/>
      <c r="D77" s="36"/>
      <c r="E77" s="36"/>
      <c r="F77" s="36"/>
      <c r="G77" s="36"/>
      <c r="H77" s="36"/>
      <c r="I77" s="36"/>
      <c r="J77" s="329"/>
    </row>
    <row r="78" spans="1:10" x14ac:dyDescent="0.15">
      <c r="A78" s="35"/>
      <c r="B78" s="36"/>
      <c r="C78" s="36"/>
      <c r="D78" s="36"/>
      <c r="E78" s="36"/>
      <c r="F78" s="36"/>
      <c r="G78" s="36"/>
      <c r="H78" s="36"/>
      <c r="I78" s="36"/>
      <c r="J78" s="329"/>
    </row>
    <row r="79" spans="1:10" x14ac:dyDescent="0.15">
      <c r="A79" s="330"/>
      <c r="B79" s="331"/>
      <c r="C79" s="331"/>
      <c r="D79" s="331"/>
      <c r="E79" s="331"/>
      <c r="F79" s="331"/>
      <c r="G79" s="331"/>
      <c r="H79" s="331"/>
      <c r="I79" s="331"/>
      <c r="J79" s="332"/>
    </row>
    <row r="82" spans="8:8" x14ac:dyDescent="0.15">
      <c r="H82" s="736"/>
    </row>
  </sheetData>
  <sheetProtection algorithmName="SHA-512" hashValue="yWqCH+RhFMyx4HaLJu9ruYIJX8TUfnIC02XlbuO7jEixJSz6Sq93qn0jBxtTuZNSU3IrZTqWq3M+KN0+j8DG0g==" saltValue="buLwqttzn2TN0csf1UBBHA==" spinCount="100000" sheet="1" selectLockedCells="1"/>
  <mergeCells count="34">
    <mergeCell ref="H26:J27"/>
    <mergeCell ref="A17:A18"/>
    <mergeCell ref="H18:J21"/>
    <mergeCell ref="H22:J23"/>
    <mergeCell ref="H24:J25"/>
    <mergeCell ref="B24:B25"/>
    <mergeCell ref="B26:B27"/>
    <mergeCell ref="H12:I12"/>
    <mergeCell ref="D12:G12"/>
    <mergeCell ref="A12:C12"/>
    <mergeCell ref="C22:C23"/>
    <mergeCell ref="D22:D23"/>
    <mergeCell ref="E22:E23"/>
    <mergeCell ref="F22:F23"/>
    <mergeCell ref="B17:F17"/>
    <mergeCell ref="G18:G19"/>
    <mergeCell ref="G20:G21"/>
    <mergeCell ref="G17:J17"/>
    <mergeCell ref="A1:J1"/>
    <mergeCell ref="H43:J43"/>
    <mergeCell ref="B43:F43"/>
    <mergeCell ref="B34:J34"/>
    <mergeCell ref="C24:C25"/>
    <mergeCell ref="D24:D25"/>
    <mergeCell ref="E24:E25"/>
    <mergeCell ref="F24:F25"/>
    <mergeCell ref="C26:C27"/>
    <mergeCell ref="D26:D27"/>
    <mergeCell ref="E26:E27"/>
    <mergeCell ref="F26:F27"/>
    <mergeCell ref="A26:A27"/>
    <mergeCell ref="A24:A25"/>
    <mergeCell ref="A22:A23"/>
    <mergeCell ref="B22:B23"/>
  </mergeCells>
  <phoneticPr fontId="2"/>
  <pageMargins left="0.9055118110236221" right="0.9055118110236221" top="0.74803149606299213" bottom="0.74803149606299213" header="0.31496062992125984" footer="0.31496062992125984"/>
  <pageSetup paperSize="9" scale="37" orientation="portrait" r:id="rId1"/>
  <ignoredErrors>
    <ignoredError sqref="G26:G27 G24:G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AH106"/>
  <sheetViews>
    <sheetView workbookViewId="0"/>
  </sheetViews>
  <sheetFormatPr defaultRowHeight="12" x14ac:dyDescent="0.15"/>
  <cols>
    <col min="1" max="1" width="2.875" style="2" customWidth="1"/>
    <col min="2" max="2" width="2.25" style="2" customWidth="1"/>
    <col min="3" max="3" width="8" style="2" customWidth="1"/>
    <col min="4" max="4" width="8.5" style="2" customWidth="1"/>
    <col min="5" max="5" width="12.625" style="2" customWidth="1"/>
    <col min="6" max="6" width="21.75" style="2" customWidth="1"/>
    <col min="7" max="31" width="5.625" style="2" customWidth="1"/>
    <col min="32" max="32" width="7.25" style="2" customWidth="1"/>
    <col min="33" max="33" width="5.5" style="2" customWidth="1"/>
    <col min="34" max="16384" width="9" style="2"/>
  </cols>
  <sheetData>
    <row r="1" spans="1:34" ht="20.100000000000001" customHeight="1" thickBot="1" x14ac:dyDescent="0.2">
      <c r="C1" s="43" t="s">
        <v>532</v>
      </c>
      <c r="F1" s="75"/>
      <c r="AE1" s="17" t="s">
        <v>10</v>
      </c>
      <c r="AF1" s="97">
        <f>'1.入力'!G1</f>
        <v>0</v>
      </c>
    </row>
    <row r="3" spans="1:34" ht="18.75" x14ac:dyDescent="0.15">
      <c r="A3" s="150"/>
      <c r="B3" s="150"/>
      <c r="C3" s="160" t="s">
        <v>80</v>
      </c>
      <c r="D3" s="150"/>
      <c r="E3" s="150"/>
      <c r="F3" s="161"/>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34" ht="17.25" x14ac:dyDescent="0.15">
      <c r="A4" s="150"/>
      <c r="C4" s="43"/>
      <c r="AF4" s="2" t="s">
        <v>72</v>
      </c>
    </row>
    <row r="5" spans="1:34" ht="13.5" customHeight="1" x14ac:dyDescent="0.15">
      <c r="A5" s="150"/>
      <c r="C5" s="995" t="s">
        <v>611</v>
      </c>
      <c r="D5" s="1006" t="s">
        <v>610</v>
      </c>
      <c r="E5" s="1006"/>
      <c r="F5" s="1007"/>
      <c r="G5" s="1015" t="str">
        <f>IF('1.入力'!C52=0,"",'1.入力'!C52)</f>
        <v>自己利用・管理</v>
      </c>
      <c r="H5" s="1001"/>
      <c r="I5" s="1001"/>
      <c r="J5" s="1001"/>
      <c r="K5" s="1001"/>
      <c r="L5" s="1016" t="str">
        <f>IF('1.入力'!D52=0,"",'1.入力'!D52)</f>
        <v>自己利用・管理</v>
      </c>
      <c r="M5" s="1017"/>
      <c r="N5" s="1017"/>
      <c r="O5" s="1017"/>
      <c r="P5" s="1018"/>
      <c r="Q5" s="1001" t="str">
        <f>IF('1.入力'!E52=0,"",'1.入力'!E52)</f>
        <v>自己利用・管理</v>
      </c>
      <c r="R5" s="1001"/>
      <c r="S5" s="1001"/>
      <c r="T5" s="1001"/>
      <c r="U5" s="1001"/>
      <c r="V5" s="1000" t="str">
        <f>IF('1.入力'!F52=0,"",'1.入力'!F52)</f>
        <v>自己利用・管理</v>
      </c>
      <c r="W5" s="1001"/>
      <c r="X5" s="1001"/>
      <c r="Y5" s="1001"/>
      <c r="Z5" s="1002"/>
      <c r="AA5" s="1001" t="str">
        <f>IF('1.入力'!G52=0,"",'1.入力'!G52)</f>
        <v>自己利用・管理</v>
      </c>
      <c r="AB5" s="1001"/>
      <c r="AC5" s="1001"/>
      <c r="AD5" s="1001"/>
      <c r="AE5" s="1002"/>
      <c r="AF5" s="220" t="s">
        <v>159</v>
      </c>
      <c r="AH5" s="1012" t="s">
        <v>506</v>
      </c>
    </row>
    <row r="6" spans="1:34" x14ac:dyDescent="0.15">
      <c r="A6" s="150"/>
      <c r="C6" s="996"/>
      <c r="D6" s="1008"/>
      <c r="E6" s="1008"/>
      <c r="F6" s="1009"/>
      <c r="G6" s="548">
        <v>1</v>
      </c>
      <c r="H6" s="549">
        <v>2</v>
      </c>
      <c r="I6" s="549">
        <v>3</v>
      </c>
      <c r="J6" s="549">
        <v>4</v>
      </c>
      <c r="K6" s="548">
        <v>5</v>
      </c>
      <c r="L6" s="550">
        <v>1</v>
      </c>
      <c r="M6" s="549">
        <v>2</v>
      </c>
      <c r="N6" s="549">
        <v>3</v>
      </c>
      <c r="O6" s="549">
        <v>4</v>
      </c>
      <c r="P6" s="551">
        <v>5</v>
      </c>
      <c r="Q6" s="548">
        <v>1</v>
      </c>
      <c r="R6" s="549">
        <v>2</v>
      </c>
      <c r="S6" s="549">
        <v>3</v>
      </c>
      <c r="T6" s="549">
        <v>4</v>
      </c>
      <c r="U6" s="548">
        <v>5</v>
      </c>
      <c r="V6" s="550">
        <v>1</v>
      </c>
      <c r="W6" s="549">
        <v>2</v>
      </c>
      <c r="X6" s="549">
        <v>3</v>
      </c>
      <c r="Y6" s="549">
        <v>4</v>
      </c>
      <c r="Z6" s="551">
        <v>5</v>
      </c>
      <c r="AA6" s="548">
        <v>1</v>
      </c>
      <c r="AB6" s="549">
        <v>2</v>
      </c>
      <c r="AC6" s="549">
        <v>3</v>
      </c>
      <c r="AD6" s="549">
        <v>4</v>
      </c>
      <c r="AE6" s="551">
        <v>5</v>
      </c>
      <c r="AF6" s="456"/>
      <c r="AH6" s="1013"/>
    </row>
    <row r="7" spans="1:34" ht="13.5" x14ac:dyDescent="0.15">
      <c r="A7" s="150"/>
      <c r="C7" s="996"/>
      <c r="D7" s="1008"/>
      <c r="E7" s="1008"/>
      <c r="F7" s="1009"/>
      <c r="G7" s="702" t="str">
        <f>IF($G5="","",IF(INDEX('4-3基礎(計算案内)'!AB:AB,MATCH($G5,'4-3基礎(計算案内)'!$Z:$Z,0))=0,"",INDEX('4-3基礎(計算案内)'!AB:AB,MATCH($G5,'4-3基礎(計算案内)'!$Z:$Z,0))))</f>
        <v>A</v>
      </c>
      <c r="H7" s="703" t="str">
        <f>IF($G5="","",IF(INDEX('4-3基礎(計算案内)'!AC:AC,MATCH($G5,'4-3基礎(計算案内)'!$Z:$Z,0))=0,"",INDEX('4-3基礎(計算案内)'!AC:AC,MATCH($G5,'4-3基礎(計算案内)'!$Z:$Z,0))))</f>
        <v>A</v>
      </c>
      <c r="I7" s="703" t="str">
        <f>IF($G5="","",IF(INDEX('4-3基礎(計算案内)'!AD:AD,MATCH($G5,'4-3基礎(計算案内)'!$Z:$Z,0))=0,"",INDEX('4-3基礎(計算案内)'!AD:AD,MATCH($G5,'4-3基礎(計算案内)'!$Z:$Z,0))))</f>
        <v>A</v>
      </c>
      <c r="J7" s="703" t="str">
        <f>IF($G5="","",IF(INDEX('4-3基礎(計算案内)'!AE:AE,MATCH($G5,'4-3基礎(計算案内)'!$Z:$Z,0))=0,"",INDEX('4-3基礎(計算案内)'!AE:AE,MATCH($G5,'4-3基礎(計算案内)'!$Z:$Z,0))))</f>
        <v>A</v>
      </c>
      <c r="K7" s="704" t="str">
        <f>IF($G5="","",IF(INDEX('4-3基礎(計算案内)'!AF:AF,MATCH($G5,'4-3基礎(計算案内)'!$Z:$Z,0))=0,"",INDEX('4-3基礎(計算案内)'!AF:AF,MATCH($G5,'4-3基礎(計算案内)'!$Z:$Z,0))))</f>
        <v>A</v>
      </c>
      <c r="L7" s="702" t="str">
        <f>IF($L5="","",IF(INDEX('4-3基礎(計算案内)'!AB:AB,MATCH($L5,'4-3基礎(計算案内)'!$Z:$Z,0))=0,"",INDEX('4-3基礎(計算案内)'!AB:AB,MATCH($L5,'4-3基礎(計算案内)'!$Z:$Z,0))))</f>
        <v>A</v>
      </c>
      <c r="M7" s="703" t="str">
        <f>IF($L5="","",IF(INDEX('4-3基礎(計算案内)'!AC:AC,MATCH($L5,'4-3基礎(計算案内)'!$Z:$Z,0))=0,"",INDEX('4-3基礎(計算案内)'!AC:AC,MATCH($L5,'4-3基礎(計算案内)'!$Z:$Z,0))))</f>
        <v>A</v>
      </c>
      <c r="N7" s="703" t="str">
        <f>IF($L5="","",IF(INDEX('4-3基礎(計算案内)'!AD:AD,MATCH($L5,'4-3基礎(計算案内)'!$Z:$Z,0))=0,"",INDEX('4-3基礎(計算案内)'!AD:AD,MATCH($L5,'4-3基礎(計算案内)'!$Z:$Z,0))))</f>
        <v>A</v>
      </c>
      <c r="O7" s="703" t="str">
        <f>IF($L5="","",IF(INDEX('4-3基礎(計算案内)'!AE:AE,MATCH($L5,'4-3基礎(計算案内)'!$Z:$Z,0))=0,"",INDEX('4-3基礎(計算案内)'!AE:AE,MATCH($L5,'4-3基礎(計算案内)'!$Z:$Z,0))))</f>
        <v>A</v>
      </c>
      <c r="P7" s="704" t="str">
        <f>IF($L5="","",IF(INDEX('4-3基礎(計算案内)'!AF:AF,MATCH($L5,'4-3基礎(計算案内)'!$Z:$Z,0))=0,"",INDEX('4-3基礎(計算案内)'!AF:AF,MATCH($L5,'4-3基礎(計算案内)'!$Z:$Z,0))))</f>
        <v>A</v>
      </c>
      <c r="Q7" s="702" t="str">
        <f>IF($Q5="","",IF(INDEX('4-3基礎(計算案内)'!AB:AB,MATCH($Q5,'4-3基礎(計算案内)'!$Z:$Z,0))=0,"",INDEX('4-3基礎(計算案内)'!AB:AB,MATCH($Q5,'4-3基礎(計算案内)'!$Z:$Z,0))))</f>
        <v>A</v>
      </c>
      <c r="R7" s="703" t="str">
        <f>IF($Q5="","",IF(INDEX('4-3基礎(計算案内)'!AC:AC,MATCH($Q5,'4-3基礎(計算案内)'!$Z:$Z,0))=0,"",INDEX('4-3基礎(計算案内)'!AC:AC,MATCH($Q5,'4-3基礎(計算案内)'!$Z:$Z,0))))</f>
        <v>A</v>
      </c>
      <c r="S7" s="703" t="str">
        <f>IF($Q5="","",IF(INDEX('4-3基礎(計算案内)'!AD:AD,MATCH($Q5,'4-3基礎(計算案内)'!$Z:$Z,0))=0,"",INDEX('4-3基礎(計算案内)'!AD:AD,MATCH($Q5,'4-3基礎(計算案内)'!$Z:$Z,0))))</f>
        <v>A</v>
      </c>
      <c r="T7" s="703" t="str">
        <f>IF($Q5="","",IF(INDEX('4-3基礎(計算案内)'!AE:AE,MATCH($Q5,'4-3基礎(計算案内)'!$Z:$Z,0))=0,"",INDEX('4-3基礎(計算案内)'!AE:AE,MATCH($Q5,'4-3基礎(計算案内)'!$Z:$Z,0))))</f>
        <v>A</v>
      </c>
      <c r="U7" s="704" t="str">
        <f>IF($Q5="","",IF(INDEX('4-3基礎(計算案内)'!AF:AF,MATCH($Q5,'4-3基礎(計算案内)'!$Z:$Z,0))=0,"",INDEX('4-3基礎(計算案内)'!AF:AF,MATCH($Q5,'4-3基礎(計算案内)'!$Z:$Z,0))))</f>
        <v>A</v>
      </c>
      <c r="V7" s="702" t="str">
        <f>IF($V5="","",IF(INDEX('4-3基礎(計算案内)'!AB:AB,MATCH($V5,'4-3基礎(計算案内)'!$Z:$Z,0))=0,"",INDEX('4-3基礎(計算案内)'!AB:AB,MATCH($V5,'4-3基礎(計算案内)'!$Z:$Z,0))))</f>
        <v>A</v>
      </c>
      <c r="W7" s="703" t="str">
        <f>IF($V5="","",IF(INDEX('4-3基礎(計算案内)'!AC:AC,MATCH($V5,'4-3基礎(計算案内)'!$Z:$Z,0))=0,"",INDEX('4-3基礎(計算案内)'!AC:AC,MATCH($V5,'4-3基礎(計算案内)'!$Z:$Z,0))))</f>
        <v>A</v>
      </c>
      <c r="X7" s="703" t="str">
        <f>IF($V5="","",IF(INDEX('4-3基礎(計算案内)'!AD:AD,MATCH($V5,'4-3基礎(計算案内)'!$Z:$Z,0))=0,"",INDEX('4-3基礎(計算案内)'!AD:AD,MATCH($V5,'4-3基礎(計算案内)'!$Z:$Z,0))))</f>
        <v>A</v>
      </c>
      <c r="Y7" s="703" t="str">
        <f>IF($V5="","",IF(INDEX('4-3基礎(計算案内)'!AE:AE,MATCH($V5,'4-3基礎(計算案内)'!$Z:$Z,0))=0,"",INDEX('4-3基礎(計算案内)'!AE:AE,MATCH($V5,'4-3基礎(計算案内)'!$Z:$Z,0))))</f>
        <v>A</v>
      </c>
      <c r="Z7" s="704" t="str">
        <f>IF($V5="","",IF(INDEX('4-3基礎(計算案内)'!AF:AF,MATCH($V5,'4-3基礎(計算案内)'!$Z:$Z,0))=0,"",INDEX('4-3基礎(計算案内)'!AF:AF,MATCH($V5,'4-3基礎(計算案内)'!$Z:$Z,0))))</f>
        <v>A</v>
      </c>
      <c r="AA7" s="702" t="str">
        <f>IF($AA5="","",IF(INDEX('4-3基礎(計算案内)'!AB:AB,MATCH($AA5,'4-3基礎(計算案内)'!$Z:$Z,0))=0,"",INDEX('4-3基礎(計算案内)'!AB:AB,MATCH($AA5,'4-3基礎(計算案内)'!$Z:$Z,0))))</f>
        <v>A</v>
      </c>
      <c r="AB7" s="703" t="str">
        <f>IF($AA5="","",IF(INDEX('4-3基礎(計算案内)'!AC:AC,MATCH($AA5,'4-3基礎(計算案内)'!$Z:$Z,0))=0,"",INDEX('4-3基礎(計算案内)'!AC:AC,MATCH($AA5,'4-3基礎(計算案内)'!$Z:$Z,0))))</f>
        <v>A</v>
      </c>
      <c r="AC7" s="703" t="str">
        <f>IF($AA5="","",IF(INDEX('4-3基礎(計算案内)'!AD:AD,MATCH($AA5,'4-3基礎(計算案内)'!$Z:$Z,0))=0,"",INDEX('4-3基礎(計算案内)'!AD:AD,MATCH($AA5,'4-3基礎(計算案内)'!$Z:$Z,0))))</f>
        <v>A</v>
      </c>
      <c r="AD7" s="703" t="str">
        <f>IF($AA5="","",IF(INDEX('4-3基礎(計算案内)'!AE:AE,MATCH($AA5,'4-3基礎(計算案内)'!$Z:$Z,0))=0,"",INDEX('4-3基礎(計算案内)'!AE:AE,MATCH($AA5,'4-3基礎(計算案内)'!$Z:$Z,0))))</f>
        <v>A</v>
      </c>
      <c r="AE7" s="704" t="str">
        <f>IF($AA5="","",IF(INDEX('4-3基礎(計算案内)'!AF:AF,MATCH($AA5,'4-3基礎(計算案内)'!$Z:$Z,0))=0,"",INDEX('4-3基礎(計算案内)'!AF:AF,MATCH($AA5,'4-3基礎(計算案内)'!$Z:$Z,0))))</f>
        <v>A</v>
      </c>
      <c r="AF7" s="456"/>
      <c r="AH7" s="1013"/>
    </row>
    <row r="8" spans="1:34" x14ac:dyDescent="0.15">
      <c r="A8" s="150"/>
      <c r="C8" s="997"/>
      <c r="D8" s="1010"/>
      <c r="E8" s="1010"/>
      <c r="F8" s="1011"/>
      <c r="G8" s="140">
        <v>1</v>
      </c>
      <c r="H8" s="141">
        <v>2</v>
      </c>
      <c r="I8" s="141">
        <v>3</v>
      </c>
      <c r="J8" s="141">
        <v>4</v>
      </c>
      <c r="K8" s="142">
        <v>5</v>
      </c>
      <c r="L8" s="143">
        <v>6</v>
      </c>
      <c r="M8" s="141">
        <v>7</v>
      </c>
      <c r="N8" s="141">
        <v>8</v>
      </c>
      <c r="O8" s="141">
        <v>9</v>
      </c>
      <c r="P8" s="142">
        <v>10</v>
      </c>
      <c r="Q8" s="143">
        <v>11</v>
      </c>
      <c r="R8" s="141">
        <v>12</v>
      </c>
      <c r="S8" s="141">
        <v>13</v>
      </c>
      <c r="T8" s="141">
        <v>14</v>
      </c>
      <c r="U8" s="142">
        <v>15</v>
      </c>
      <c r="V8" s="143">
        <v>16</v>
      </c>
      <c r="W8" s="141">
        <v>17</v>
      </c>
      <c r="X8" s="141">
        <v>18</v>
      </c>
      <c r="Y8" s="141">
        <v>19</v>
      </c>
      <c r="Z8" s="142">
        <v>20</v>
      </c>
      <c r="AA8" s="143">
        <v>21</v>
      </c>
      <c r="AB8" s="141">
        <v>22</v>
      </c>
      <c r="AC8" s="141">
        <v>23</v>
      </c>
      <c r="AD8" s="141">
        <v>24</v>
      </c>
      <c r="AE8" s="142">
        <v>25</v>
      </c>
      <c r="AF8" s="144"/>
      <c r="AH8" s="1014"/>
    </row>
    <row r="9" spans="1:34" ht="14.25" x14ac:dyDescent="0.15">
      <c r="A9" s="150"/>
      <c r="C9" s="552" t="s">
        <v>36</v>
      </c>
      <c r="D9" s="98" t="s">
        <v>64</v>
      </c>
      <c r="E9" s="99" t="s">
        <v>56</v>
      </c>
      <c r="F9" s="100" t="s">
        <v>34</v>
      </c>
      <c r="G9" s="216">
        <f>'4-2基礎(コスト)'!O4</f>
        <v>120</v>
      </c>
      <c r="H9" s="216">
        <f>'4-2基礎(コスト)'!P4</f>
        <v>121.2</v>
      </c>
      <c r="I9" s="216">
        <f>'4-2基礎(コスト)'!Q4</f>
        <v>122.41200000000001</v>
      </c>
      <c r="J9" s="216">
        <f>'4-2基礎(コスト)'!R4</f>
        <v>123.63612000000001</v>
      </c>
      <c r="K9" s="567">
        <f>'4-2基礎(コスト)'!S4</f>
        <v>124.87248120000001</v>
      </c>
      <c r="L9" s="570">
        <f>'4-2基礎(コスト)'!T4</f>
        <v>126.12120601200002</v>
      </c>
      <c r="M9" s="547">
        <f>'4-2基礎(コスト)'!U4</f>
        <v>127.38241807212002</v>
      </c>
      <c r="N9" s="547">
        <f>'4-2基礎(コスト)'!V4</f>
        <v>128.65624225284122</v>
      </c>
      <c r="O9" s="547">
        <f>'4-2基礎(コスト)'!W4</f>
        <v>129.94280467536964</v>
      </c>
      <c r="P9" s="542">
        <f>'4-2基礎(コスト)'!X4</f>
        <v>131.24223272212333</v>
      </c>
      <c r="Q9" s="570">
        <f>'4-2基礎(コスト)'!Y4</f>
        <v>132.55465504934457</v>
      </c>
      <c r="R9" s="547">
        <f>'4-2基礎(コスト)'!Z4</f>
        <v>133.88020159983802</v>
      </c>
      <c r="S9" s="547">
        <f>'4-2基礎(コスト)'!AA4</f>
        <v>135.21900361583639</v>
      </c>
      <c r="T9" s="547">
        <f>'4-2基礎(コスト)'!AB4</f>
        <v>136.57119365199475</v>
      </c>
      <c r="U9" s="542">
        <f>'4-2基礎(コスト)'!AC4</f>
        <v>137.93690558851469</v>
      </c>
      <c r="V9" s="546">
        <f>'4-2基礎(コスト)'!AD4</f>
        <v>139.31627464439984</v>
      </c>
      <c r="W9" s="570">
        <f>'4-2基礎(コスト)'!AE4</f>
        <v>140.70943739084385</v>
      </c>
      <c r="X9" s="547">
        <f>'4-2基礎(コスト)'!AF4</f>
        <v>142.1165317647523</v>
      </c>
      <c r="Y9" s="547">
        <f>'4-2基礎(コスト)'!AG4</f>
        <v>143.53769708239983</v>
      </c>
      <c r="Z9" s="542">
        <f>'4-2基礎(コスト)'!AH4</f>
        <v>144.97307405322383</v>
      </c>
      <c r="AA9" s="570">
        <f>'4-2基礎(コスト)'!AI4</f>
        <v>146.42280479375606</v>
      </c>
      <c r="AB9" s="547">
        <f>'4-2基礎(コスト)'!AJ4</f>
        <v>147.88703284169361</v>
      </c>
      <c r="AC9" s="547">
        <f>'4-2基礎(コスト)'!AK4</f>
        <v>149.36590317011056</v>
      </c>
      <c r="AD9" s="547">
        <f>'4-2基礎(コスト)'!AL4</f>
        <v>150.85956220181166</v>
      </c>
      <c r="AE9" s="542">
        <f>'4-2基礎(コスト)'!AM4</f>
        <v>152.36815782382976</v>
      </c>
      <c r="AF9" s="573"/>
      <c r="AH9" s="538" t="str">
        <f>'4-3基礎(計算案内)'!V6</f>
        <v>JKLM</v>
      </c>
    </row>
    <row r="10" spans="1:34" ht="14.25" x14ac:dyDescent="0.15">
      <c r="A10" s="150"/>
      <c r="C10" s="101"/>
      <c r="D10" s="102"/>
      <c r="E10" s="103" t="s">
        <v>43</v>
      </c>
      <c r="F10" s="100" t="s">
        <v>45</v>
      </c>
      <c r="G10" s="216">
        <f>'4-2基礎(コスト)'!O5</f>
        <v>350</v>
      </c>
      <c r="H10" s="216">
        <f>'4-2基礎(コスト)'!P5</f>
        <v>353.5</v>
      </c>
      <c r="I10" s="216">
        <f>'4-2基礎(コスト)'!Q5</f>
        <v>357.03500000000003</v>
      </c>
      <c r="J10" s="216">
        <f>'4-2基礎(コスト)'!R5</f>
        <v>360.60535000000004</v>
      </c>
      <c r="K10" s="567">
        <f>'4-2基礎(コスト)'!S5</f>
        <v>364.21140350000007</v>
      </c>
      <c r="L10" s="570">
        <f>'4-2基礎(コスト)'!T5</f>
        <v>367.85351753500009</v>
      </c>
      <c r="M10" s="547">
        <f>'4-2基礎(コスト)'!U5</f>
        <v>371.53205271035011</v>
      </c>
      <c r="N10" s="547">
        <f>'4-2基礎(コスト)'!V5</f>
        <v>375.24737323745364</v>
      </c>
      <c r="O10" s="547">
        <f>'4-2基礎(コスト)'!W5</f>
        <v>378.99984696982818</v>
      </c>
      <c r="P10" s="542">
        <f>'4-2基礎(コスト)'!X5</f>
        <v>382.78984543952646</v>
      </c>
      <c r="Q10" s="570">
        <f>'4-2基礎(コスト)'!Y5</f>
        <v>386.61774389392173</v>
      </c>
      <c r="R10" s="547">
        <f>'4-2基礎(コスト)'!Z5</f>
        <v>390.48392133286097</v>
      </c>
      <c r="S10" s="547">
        <f>'4-2基礎(コスト)'!AA5</f>
        <v>394.38876054618959</v>
      </c>
      <c r="T10" s="547">
        <f>'4-2基礎(コスト)'!AB5</f>
        <v>398.33264815165148</v>
      </c>
      <c r="U10" s="542">
        <f>'4-2基礎(コスト)'!AC5</f>
        <v>402.31597463316803</v>
      </c>
      <c r="V10" s="546">
        <f>'4-2基礎(コスト)'!AD5</f>
        <v>406.33913437949968</v>
      </c>
      <c r="W10" s="570">
        <f>'4-2基礎(コスト)'!AE5</f>
        <v>410.40252572329467</v>
      </c>
      <c r="X10" s="547">
        <f>'4-2基礎(コスト)'!AF5</f>
        <v>414.50655098052761</v>
      </c>
      <c r="Y10" s="547">
        <f>'4-2基礎(コスト)'!AG5</f>
        <v>418.65161649033291</v>
      </c>
      <c r="Z10" s="542">
        <f>'4-2基礎(コスト)'!AH5</f>
        <v>422.83813265523622</v>
      </c>
      <c r="AA10" s="570">
        <f>'4-2基礎(コスト)'!AI5</f>
        <v>427.0665139817886</v>
      </c>
      <c r="AB10" s="547">
        <f>'4-2基礎(コスト)'!AJ5</f>
        <v>431.33717912160648</v>
      </c>
      <c r="AC10" s="547">
        <f>'4-2基礎(コスト)'!AK5</f>
        <v>435.65055091282255</v>
      </c>
      <c r="AD10" s="547">
        <f>'4-2基礎(コスト)'!AL5</f>
        <v>440.00705642195078</v>
      </c>
      <c r="AE10" s="542">
        <f>'4-2基礎(コスト)'!AM5</f>
        <v>444.40712698617028</v>
      </c>
      <c r="AF10" s="575"/>
      <c r="AH10" s="538" t="str">
        <f>'4-3基礎(計算案内)'!V7</f>
        <v>JKLM</v>
      </c>
    </row>
    <row r="11" spans="1:34" ht="14.25" x14ac:dyDescent="0.15">
      <c r="A11" s="150"/>
      <c r="C11" s="101"/>
      <c r="D11" s="102"/>
      <c r="E11" s="99" t="s">
        <v>67</v>
      </c>
      <c r="F11" s="100" t="s">
        <v>65</v>
      </c>
      <c r="G11" s="647">
        <f>'4-2基礎(コスト)'!O6</f>
        <v>100</v>
      </c>
      <c r="H11" s="647">
        <f>'4-2基礎(コスト)'!P6</f>
        <v>101</v>
      </c>
      <c r="I11" s="647">
        <f>'4-2基礎(コスト)'!Q6</f>
        <v>102.01</v>
      </c>
      <c r="J11" s="647">
        <f>'4-2基礎(コスト)'!R6</f>
        <v>103.0301</v>
      </c>
      <c r="K11" s="648">
        <f>'4-2基礎(コスト)'!S6</f>
        <v>104.060401</v>
      </c>
      <c r="L11" s="649">
        <f>'4-2基礎(コスト)'!T6</f>
        <v>105.10100500999999</v>
      </c>
      <c r="M11" s="650">
        <f>'4-2基礎(コスト)'!U6</f>
        <v>106.1520150601</v>
      </c>
      <c r="N11" s="650">
        <f>'4-2基礎(コスト)'!V6</f>
        <v>107.213535210701</v>
      </c>
      <c r="O11" s="650">
        <f>'4-2基礎(コスト)'!W6</f>
        <v>108.28567056280801</v>
      </c>
      <c r="P11" s="651">
        <f>'4-2基礎(コスト)'!X6</f>
        <v>109.36852726843608</v>
      </c>
      <c r="Q11" s="649">
        <f>'4-2基礎(コスト)'!Y6</f>
        <v>110.46221254112045</v>
      </c>
      <c r="R11" s="650">
        <f>'4-2基礎(コスト)'!Z6</f>
        <v>111.56683466653166</v>
      </c>
      <c r="S11" s="650">
        <f>'4-2基礎(コスト)'!AA6</f>
        <v>112.68250301319698</v>
      </c>
      <c r="T11" s="650">
        <f>'4-2基礎(コスト)'!AB6</f>
        <v>113.80932804332895</v>
      </c>
      <c r="U11" s="651">
        <f>'4-2基礎(コスト)'!AC6</f>
        <v>114.94742132376224</v>
      </c>
      <c r="V11" s="647">
        <f>'4-2基礎(コスト)'!AD6</f>
        <v>116.09689553699987</v>
      </c>
      <c r="W11" s="649">
        <f>'4-2基礎(コスト)'!AE6</f>
        <v>117.25786449236986</v>
      </c>
      <c r="X11" s="650">
        <f>'4-2基礎(コスト)'!AF6</f>
        <v>118.43044313729357</v>
      </c>
      <c r="Y11" s="650">
        <f>'4-2基礎(コスト)'!AG6</f>
        <v>119.6147475686665</v>
      </c>
      <c r="Z11" s="651">
        <f>'4-2基礎(コスト)'!AH6</f>
        <v>120.81089504435317</v>
      </c>
      <c r="AA11" s="649">
        <f>'4-2基礎(コスト)'!AI6</f>
        <v>122.01900399479671</v>
      </c>
      <c r="AB11" s="650">
        <f>'4-2基礎(コスト)'!AJ6</f>
        <v>123.23919403474467</v>
      </c>
      <c r="AC11" s="650">
        <f>'4-2基礎(コスト)'!AK6</f>
        <v>124.47158597509213</v>
      </c>
      <c r="AD11" s="650">
        <f>'4-2基礎(コスト)'!AL6</f>
        <v>125.71630183484305</v>
      </c>
      <c r="AE11" s="651">
        <f>'4-2基礎(コスト)'!AM6</f>
        <v>126.97346485319149</v>
      </c>
      <c r="AF11" s="574"/>
      <c r="AH11" s="538" t="str">
        <f>'4-3基礎(計算案内)'!V8</f>
        <v>JKLM</v>
      </c>
    </row>
    <row r="12" spans="1:34" ht="14.25" x14ac:dyDescent="0.15">
      <c r="A12" s="150"/>
      <c r="C12" s="101"/>
      <c r="D12" s="104"/>
      <c r="E12" s="105"/>
      <c r="F12" s="646" t="s">
        <v>6</v>
      </c>
      <c r="G12" s="657">
        <f t="array" ref="G12">IF(G$7="",,SUM(IF(ISERROR(SEARCH(G$7,$AH$9:$AH$11)),,G$9:G$11)))</f>
        <v>0</v>
      </c>
      <c r="H12" s="658">
        <f t="array" ref="H12">IF(H$7="",,SUM(IF(ISERROR(SEARCH(H$7,$AH$9:$AH$11)),,H$9:H$11)))</f>
        <v>0</v>
      </c>
      <c r="I12" s="658">
        <f t="array" ref="I12">IF(I$7="",,SUM(IF(ISERROR(SEARCH(I$7,$AH$9:$AH$11)),,I$9:I$11)))</f>
        <v>0</v>
      </c>
      <c r="J12" s="658">
        <f t="array" ref="J12">IF(J$7="",,SUM(IF(ISERROR(SEARCH(J$7,$AH$9:$AH$11)),,J$9:J$11)))</f>
        <v>0</v>
      </c>
      <c r="K12" s="660">
        <f t="array" ref="K12">IF(K$7="",,SUM(IF(ISERROR(SEARCH(K$7,$AH$9:$AH$11)),,K$9:K$11)))</f>
        <v>0</v>
      </c>
      <c r="L12" s="657">
        <f t="array" ref="L12">IF(L$7="",,SUM(IF(ISERROR(SEARCH(L$7,$AH$9:$AH$11)),,L$9:L$11)))</f>
        <v>0</v>
      </c>
      <c r="M12" s="658">
        <f t="array" ref="M12">IF(M$7="",,SUM(IF(ISERROR(SEARCH(M$7,$AH$9:$AH$11)),,M$9:M$11)))</f>
        <v>0</v>
      </c>
      <c r="N12" s="658">
        <f t="array" ref="N12">IF(N$7="",,SUM(IF(ISERROR(SEARCH(N$7,$AH$9:$AH$11)),,N$9:N$11)))</f>
        <v>0</v>
      </c>
      <c r="O12" s="658">
        <f t="array" ref="O12">IF(O$7="",,SUM(IF(ISERROR(SEARCH(O$7,$AH$9:$AH$11)),,O$9:O$11)))</f>
        <v>0</v>
      </c>
      <c r="P12" s="659">
        <f t="array" ref="P12">IF(P$7="",,SUM(IF(ISERROR(SEARCH(P$7,$AH$9:$AH$11)),,P$9:P$11)))</f>
        <v>0</v>
      </c>
      <c r="Q12" s="657">
        <f t="array" ref="Q12">IF(Q$7="",,SUM(IF(ISERROR(SEARCH(Q$7,$AH$9:$AH$11)),,Q$9:Q$11)))</f>
        <v>0</v>
      </c>
      <c r="R12" s="658">
        <f t="array" ref="R12">IF(R$7="",,SUM(IF(ISERROR(SEARCH(R$7,$AH$9:$AH$11)),,R$9:R$11)))</f>
        <v>0</v>
      </c>
      <c r="S12" s="658">
        <f t="array" ref="S12">IF(S$7="",,SUM(IF(ISERROR(SEARCH(S$7,$AH$9:$AH$11)),,S$9:S$11)))</f>
        <v>0</v>
      </c>
      <c r="T12" s="658">
        <f t="array" ref="T12">IF(T$7="",,SUM(IF(ISERROR(SEARCH(T$7,$AH$9:$AH$11)),,T$9:T$11)))</f>
        <v>0</v>
      </c>
      <c r="U12" s="660">
        <f t="array" ref="U12">IF(U$7="",,SUM(IF(ISERROR(SEARCH(U$7,$AH$9:$AH$11)),,U$9:U$11)))</f>
        <v>0</v>
      </c>
      <c r="V12" s="657">
        <f t="array" ref="V12">IF(V$7="",,SUM(IF(ISERROR(SEARCH(V$7,$AH$9:$AH$11)),,V$9:V$11)))</f>
        <v>0</v>
      </c>
      <c r="W12" s="658">
        <f t="array" ref="W12">IF(W$7="",,SUM(IF(ISERROR(SEARCH(W$7,$AH$9:$AH$11)),,W$9:W$11)))</f>
        <v>0</v>
      </c>
      <c r="X12" s="658">
        <f t="array" ref="X12">IF(X$7="",,SUM(IF(ISERROR(SEARCH(X$7,$AH$9:$AH$11)),,X$9:X$11)))</f>
        <v>0</v>
      </c>
      <c r="Y12" s="658">
        <f t="array" ref="Y12">IF(Y$7="",,SUM(IF(ISERROR(SEARCH(Y$7,$AH$9:$AH$11)),,Y$9:Y$11)))</f>
        <v>0</v>
      </c>
      <c r="Z12" s="659">
        <f t="array" ref="Z12">IF(Z$7="",,SUM(IF(ISERROR(SEARCH(Z$7,$AH$9:$AH$11)),,Z$9:Z$11)))</f>
        <v>0</v>
      </c>
      <c r="AA12" s="661">
        <f t="array" ref="AA12">IF(AA$7="",,SUM(IF(ISERROR(SEARCH(AA$7,$AH$9:$AH$11)),,AA$9:AA$11)))</f>
        <v>0</v>
      </c>
      <c r="AB12" s="658">
        <f t="array" ref="AB12">IF(AB$7="",,SUM(IF(ISERROR(SEARCH(AB$7,$AH$9:$AH$11)),,AB$9:AB$11)))</f>
        <v>0</v>
      </c>
      <c r="AC12" s="658">
        <f t="array" ref="AC12">IF(AC$7="",,SUM(IF(ISERROR(SEARCH(AC$7,$AH$9:$AH$11)),,AC$9:AC$11)))</f>
        <v>0</v>
      </c>
      <c r="AD12" s="658">
        <f t="array" ref="AD12">IF(AD$7="",,SUM(IF(ISERROR(SEARCH(AD$7,$AH$9:$AH$11)),,AD$9:AD$11)))</f>
        <v>0</v>
      </c>
      <c r="AE12" s="659">
        <f t="array" ref="AE12">IF(AE$7="",,SUM(IF(ISERROR(SEARCH(AE$7,$AH$9:$AH$11)),,AE$9:AE$11)))</f>
        <v>0</v>
      </c>
      <c r="AF12" s="638">
        <f>SUM(G12:AE12)</f>
        <v>0</v>
      </c>
      <c r="AH12" s="607"/>
    </row>
    <row r="13" spans="1:34" ht="14.25" x14ac:dyDescent="0.15">
      <c r="A13" s="150"/>
      <c r="C13" s="101"/>
      <c r="D13" s="1003" t="s">
        <v>23</v>
      </c>
      <c r="E13" s="106" t="s">
        <v>23</v>
      </c>
      <c r="F13" s="107" t="s">
        <v>46</v>
      </c>
      <c r="G13" s="652">
        <f>'4-2基礎(コスト)'!O8</f>
        <v>0</v>
      </c>
      <c r="H13" s="652">
        <f>'4-2基礎(コスト)'!P8</f>
        <v>0</v>
      </c>
      <c r="I13" s="652">
        <f>'4-2基礎(コスト)'!Q8</f>
        <v>0</v>
      </c>
      <c r="J13" s="652">
        <f>'4-2基礎(コスト)'!R8</f>
        <v>0</v>
      </c>
      <c r="K13" s="653">
        <f>'4-2基礎(コスト)'!S8</f>
        <v>0</v>
      </c>
      <c r="L13" s="654">
        <f>'4-2基礎(コスト)'!T8</f>
        <v>0</v>
      </c>
      <c r="M13" s="655">
        <f>'4-2基礎(コスト)'!U8</f>
        <v>0</v>
      </c>
      <c r="N13" s="655">
        <f>'4-2基礎(コスト)'!V8</f>
        <v>0</v>
      </c>
      <c r="O13" s="655">
        <f>'4-2基礎(コスト)'!W8</f>
        <v>0</v>
      </c>
      <c r="P13" s="656">
        <f>'4-2基礎(コスト)'!X8</f>
        <v>0</v>
      </c>
      <c r="Q13" s="666">
        <f>'4-2基礎(コスト)'!Y8</f>
        <v>0</v>
      </c>
      <c r="R13" s="655">
        <f>'4-2基礎(コスト)'!Z8</f>
        <v>0</v>
      </c>
      <c r="S13" s="655">
        <f>'4-2基礎(コスト)'!AA8</f>
        <v>0</v>
      </c>
      <c r="T13" s="655">
        <f>'4-2基礎(コスト)'!AB8</f>
        <v>0</v>
      </c>
      <c r="U13" s="656">
        <f>'4-2基礎(コスト)'!AC8</f>
        <v>0</v>
      </c>
      <c r="V13" s="652">
        <f>'4-2基礎(コスト)'!AD8</f>
        <v>0</v>
      </c>
      <c r="W13" s="654">
        <f>'4-2基礎(コスト)'!AE8</f>
        <v>0</v>
      </c>
      <c r="X13" s="655">
        <f>'4-2基礎(コスト)'!AF8</f>
        <v>0</v>
      </c>
      <c r="Y13" s="655">
        <f>'4-2基礎(コスト)'!AG8</f>
        <v>0</v>
      </c>
      <c r="Z13" s="656">
        <f>'4-2基礎(コスト)'!AH8</f>
        <v>0</v>
      </c>
      <c r="AA13" s="654">
        <f>'4-2基礎(コスト)'!AI8</f>
        <v>0</v>
      </c>
      <c r="AB13" s="655">
        <f>'4-2基礎(コスト)'!AJ8</f>
        <v>0</v>
      </c>
      <c r="AC13" s="655">
        <f>'4-2基礎(コスト)'!AK8</f>
        <v>0</v>
      </c>
      <c r="AD13" s="655">
        <f>'4-2基礎(コスト)'!AL8</f>
        <v>0</v>
      </c>
      <c r="AE13" s="656">
        <f>'4-2基礎(コスト)'!AM8</f>
        <v>0</v>
      </c>
      <c r="AF13" s="573"/>
      <c r="AH13" s="538" t="str">
        <f>'4-3基礎(計算案内)'!V10</f>
        <v>EIL</v>
      </c>
    </row>
    <row r="14" spans="1:34" ht="14.25" x14ac:dyDescent="0.15">
      <c r="A14" s="150"/>
      <c r="C14" s="101"/>
      <c r="D14" s="1004"/>
      <c r="E14" s="99" t="s">
        <v>63</v>
      </c>
      <c r="F14" s="107" t="s">
        <v>47</v>
      </c>
      <c r="G14" s="216">
        <f>'4-2基礎(コスト)'!O9</f>
        <v>0</v>
      </c>
      <c r="H14" s="216">
        <f>'4-2基礎(コスト)'!P9</f>
        <v>0</v>
      </c>
      <c r="I14" s="216">
        <f>'4-2基礎(コスト)'!Q9</f>
        <v>0</v>
      </c>
      <c r="J14" s="216">
        <f>'4-2基礎(コスト)'!R9</f>
        <v>0</v>
      </c>
      <c r="K14" s="567">
        <f>'4-2基礎(コスト)'!S9</f>
        <v>0</v>
      </c>
      <c r="L14" s="570">
        <f>'4-2基礎(コスト)'!T9</f>
        <v>0</v>
      </c>
      <c r="M14" s="547">
        <f>'4-2基礎(コスト)'!U9</f>
        <v>0</v>
      </c>
      <c r="N14" s="547">
        <f>'4-2基礎(コスト)'!V9</f>
        <v>0</v>
      </c>
      <c r="O14" s="547">
        <f>'4-2基礎(コスト)'!W9</f>
        <v>0</v>
      </c>
      <c r="P14" s="664">
        <f>'4-2基礎(コスト)'!X9</f>
        <v>0</v>
      </c>
      <c r="Q14" s="665">
        <f>'4-2基礎(コスト)'!Y9</f>
        <v>0</v>
      </c>
      <c r="R14" s="547">
        <f>'4-2基礎(コスト)'!Z9</f>
        <v>0</v>
      </c>
      <c r="S14" s="547">
        <f>'4-2基礎(コスト)'!AA9</f>
        <v>0</v>
      </c>
      <c r="T14" s="547">
        <f>'4-2基礎(コスト)'!AB9</f>
        <v>0</v>
      </c>
      <c r="U14" s="542">
        <f>'4-2基礎(コスト)'!AC9</f>
        <v>0</v>
      </c>
      <c r="V14" s="546">
        <f>'4-2基礎(コスト)'!AD9</f>
        <v>0</v>
      </c>
      <c r="W14" s="570">
        <f>'4-2基礎(コスト)'!AE9</f>
        <v>0</v>
      </c>
      <c r="X14" s="547">
        <f>'4-2基礎(コスト)'!AF9</f>
        <v>0</v>
      </c>
      <c r="Y14" s="547">
        <f>'4-2基礎(コスト)'!AG9</f>
        <v>0</v>
      </c>
      <c r="Z14" s="542">
        <f>'4-2基礎(コスト)'!AH9</f>
        <v>0</v>
      </c>
      <c r="AA14" s="570">
        <f>'4-2基礎(コスト)'!AI9</f>
        <v>0</v>
      </c>
      <c r="AB14" s="547">
        <f>'4-2基礎(コスト)'!AJ9</f>
        <v>0</v>
      </c>
      <c r="AC14" s="547">
        <f>'4-2基礎(コスト)'!AK9</f>
        <v>0</v>
      </c>
      <c r="AD14" s="547">
        <f>'4-2基礎(コスト)'!AL9</f>
        <v>0</v>
      </c>
      <c r="AE14" s="542">
        <f>'4-2基礎(コスト)'!AM9</f>
        <v>0</v>
      </c>
      <c r="AF14" s="574"/>
      <c r="AH14" s="538" t="str">
        <f>'4-3基礎(計算案内)'!V11</f>
        <v>EIL</v>
      </c>
    </row>
    <row r="15" spans="1:34" ht="14.25" x14ac:dyDescent="0.15">
      <c r="A15" s="150"/>
      <c r="C15" s="101"/>
      <c r="D15" s="1005"/>
      <c r="E15" s="109"/>
      <c r="F15" s="630" t="s">
        <v>5</v>
      </c>
      <c r="G15" s="631">
        <f t="array" ref="G15">IF(G$7="",,SUM(IF(ISERROR(SEARCH(G$7,$AH$13:$AH$14)),,G$13:G$14)))</f>
        <v>0</v>
      </c>
      <c r="H15" s="631">
        <f t="array" ref="H15">IF(H$7="",,SUM(IF(ISERROR(SEARCH(H$7,$AH$13:$AH$14)),,H$13:H$14)))</f>
        <v>0</v>
      </c>
      <c r="I15" s="631">
        <f t="array" ref="I15">IF(I$7="",,SUM(IF(ISERROR(SEARCH(I$7,$AH$13:$AH$14)),,I$13:I$14)))</f>
        <v>0</v>
      </c>
      <c r="J15" s="631">
        <f t="array" ref="J15">IF(J$7="",,SUM(IF(ISERROR(SEARCH(J$7,$AH$13:$AH$14)),,J$13:J$14)))</f>
        <v>0</v>
      </c>
      <c r="K15" s="662">
        <f t="array" ref="K15">IF(K$7="",,SUM(IF(ISERROR(SEARCH(K$7,$AH$13:$AH$14)),,K$13:K$14)))</f>
        <v>0</v>
      </c>
      <c r="L15" s="663">
        <f t="array" ref="L15">IF(L$7="",,SUM(IF(ISERROR(SEARCH(L$7,$AH$13:$AH$14)),,L$13:L$14)))</f>
        <v>0</v>
      </c>
      <c r="M15" s="631">
        <f t="array" ref="M15">IF(M$7="",,SUM(IF(ISERROR(SEARCH(M$7,$AH$13:$AH$14)),,M$13:M$14)))</f>
        <v>0</v>
      </c>
      <c r="N15" s="631">
        <f t="array" ref="N15">IF(N$7="",,SUM(IF(ISERROR(SEARCH(N$7,$AH$13:$AH$14)),,N$13:N$14)))</f>
        <v>0</v>
      </c>
      <c r="O15" s="631">
        <f t="array" ref="O15">IF(O$7="",,SUM(IF(ISERROR(SEARCH(O$7,$AH$13:$AH$14)),,O$13:O$14)))</f>
        <v>0</v>
      </c>
      <c r="P15" s="662">
        <f t="array" ref="P15">IF(P$7="",,SUM(IF(ISERROR(SEARCH(P$7,$AH$13:$AH$14)),,P$13:P$14)))</f>
        <v>0</v>
      </c>
      <c r="Q15" s="663">
        <f t="array" ref="Q15">IF(Q$7="",,SUM(IF(ISERROR(SEARCH(Q$7,$AH$13:$AH$14)),,Q$13:Q$14)))</f>
        <v>0</v>
      </c>
      <c r="R15" s="631">
        <f t="array" ref="R15">IF(R$7="",,SUM(IF(ISERROR(SEARCH(R$7,$AH$13:$AH$14)),,R$13:R$14)))</f>
        <v>0</v>
      </c>
      <c r="S15" s="631">
        <f t="array" ref="S15">IF(S$7="",,SUM(IF(ISERROR(SEARCH(S$7,$AH$13:$AH$14)),,S$13:S$14)))</f>
        <v>0</v>
      </c>
      <c r="T15" s="631">
        <f t="array" ref="T15">IF(T$7="",,SUM(IF(ISERROR(SEARCH(T$7,$AH$13:$AH$14)),,T$13:T$14)))</f>
        <v>0</v>
      </c>
      <c r="U15" s="662">
        <f t="array" ref="U15">IF(U$7="",,SUM(IF(ISERROR(SEARCH(U$7,$AH$13:$AH$14)),,U$13:U$14)))</f>
        <v>0</v>
      </c>
      <c r="V15" s="663">
        <f t="array" ref="V15">IF(V$7="",,SUM(IF(ISERROR(SEARCH(V$7,$AH$13:$AH$14)),,V$13:V$14)))</f>
        <v>0</v>
      </c>
      <c r="W15" s="631">
        <f t="array" ref="W15">IF(W$7="",,SUM(IF(ISERROR(SEARCH(W$7,$AH$13:$AH$14)),,W$13:W$14)))</f>
        <v>0</v>
      </c>
      <c r="X15" s="631">
        <f t="array" ref="X15">IF(X$7="",,SUM(IF(ISERROR(SEARCH(X$7,$AH$13:$AH$14)),,X$13:X$14)))</f>
        <v>0</v>
      </c>
      <c r="Y15" s="631">
        <f t="array" ref="Y15">IF(Y$7="",,SUM(IF(ISERROR(SEARCH(Y$7,$AH$13:$AH$14)),,Y$13:Y$14)))</f>
        <v>0</v>
      </c>
      <c r="Z15" s="662">
        <f t="array" ref="Z15">IF(Z$7="",,SUM(IF(ISERROR(SEARCH(Z$7,$AH$13:$AH$14)),,Z$13:Z$14)))</f>
        <v>0</v>
      </c>
      <c r="AA15" s="663">
        <f t="array" ref="AA15">IF(AA$7="",,SUM(IF(ISERROR(SEARCH(AA$7,$AH$13:$AH$14)),,AA$13:AA$14)))</f>
        <v>0</v>
      </c>
      <c r="AB15" s="631">
        <f t="array" ref="AB15">IF(AB$7="",,SUM(IF(ISERROR(SEARCH(AB$7,$AH$13:$AH$14)),,AB$13:AB$14)))</f>
        <v>0</v>
      </c>
      <c r="AC15" s="631">
        <f t="array" ref="AC15">IF(AC$7="",,SUM(IF(ISERROR(SEARCH(AC$7,$AH$13:$AH$14)),,AC$13:AC$14)))</f>
        <v>0</v>
      </c>
      <c r="AD15" s="631">
        <f t="array" ref="AD15">IF(AD$7="",,SUM(IF(ISERROR(SEARCH(AD$7,$AH$13:$AH$14)),,AD$13:AD$14)))</f>
        <v>0</v>
      </c>
      <c r="AE15" s="662">
        <f t="array" ref="AE15">IF(AE$7="",,SUM(IF(ISERROR(SEARCH(AE$7,$AH$13:$AH$14)),,AE$13:AE$14)))</f>
        <v>0</v>
      </c>
      <c r="AF15" s="667">
        <f>SUM(G15:AE15)</f>
        <v>0</v>
      </c>
      <c r="AH15" s="607"/>
    </row>
    <row r="16" spans="1:34" ht="14.25" x14ac:dyDescent="0.15">
      <c r="A16" s="150"/>
      <c r="C16" s="101"/>
      <c r="D16" s="1003" t="s">
        <v>24</v>
      </c>
      <c r="E16" s="106" t="s">
        <v>24</v>
      </c>
      <c r="F16" s="107" t="s">
        <v>52</v>
      </c>
      <c r="G16" s="216">
        <f>'4-2基礎(コスト)'!O11</f>
        <v>0</v>
      </c>
      <c r="H16" s="216">
        <f>'4-2基礎(コスト)'!P11</f>
        <v>0</v>
      </c>
      <c r="I16" s="216">
        <f>'4-2基礎(コスト)'!Q11</f>
        <v>0</v>
      </c>
      <c r="J16" s="216">
        <f>'4-2基礎(コスト)'!R11</f>
        <v>0</v>
      </c>
      <c r="K16" s="664">
        <f>'4-2基礎(コスト)'!S11</f>
        <v>0</v>
      </c>
      <c r="L16" s="665">
        <f>'4-2基礎(コスト)'!T11</f>
        <v>0</v>
      </c>
      <c r="M16" s="547">
        <f>'4-2基礎(コスト)'!U11</f>
        <v>0</v>
      </c>
      <c r="N16" s="547">
        <f>'4-2基礎(コスト)'!V11</f>
        <v>0</v>
      </c>
      <c r="O16" s="547">
        <f>'4-2基礎(コスト)'!W11</f>
        <v>0</v>
      </c>
      <c r="P16" s="664">
        <f>'4-2基礎(コスト)'!X11</f>
        <v>0</v>
      </c>
      <c r="Q16" s="665">
        <f>'4-2基礎(コスト)'!Y11</f>
        <v>0</v>
      </c>
      <c r="R16" s="547">
        <f>'4-2基礎(コスト)'!Z11</f>
        <v>0</v>
      </c>
      <c r="S16" s="547">
        <f>'4-2基礎(コスト)'!AA11</f>
        <v>0</v>
      </c>
      <c r="T16" s="547">
        <f>'4-2基礎(コスト)'!AB11</f>
        <v>0</v>
      </c>
      <c r="U16" s="664">
        <f>'4-2基礎(コスト)'!AC11</f>
        <v>0</v>
      </c>
      <c r="V16" s="665">
        <f>'4-2基礎(コスト)'!AD11</f>
        <v>0</v>
      </c>
      <c r="W16" s="570">
        <f>'4-2基礎(コスト)'!AE11</f>
        <v>0</v>
      </c>
      <c r="X16" s="547">
        <f>'4-2基礎(コスト)'!AF11</f>
        <v>0</v>
      </c>
      <c r="Y16" s="547">
        <f>'4-2基礎(コスト)'!AG11</f>
        <v>0</v>
      </c>
      <c r="Z16" s="664">
        <f>'4-2基礎(コスト)'!AH11</f>
        <v>0</v>
      </c>
      <c r="AA16" s="665">
        <f>'4-2基礎(コスト)'!AI11</f>
        <v>0</v>
      </c>
      <c r="AB16" s="547">
        <f>'4-2基礎(コスト)'!AJ11</f>
        <v>0</v>
      </c>
      <c r="AC16" s="547">
        <f>'4-2基礎(コスト)'!AK11</f>
        <v>0</v>
      </c>
      <c r="AD16" s="547">
        <f>'4-2基礎(コスト)'!AL11</f>
        <v>0</v>
      </c>
      <c r="AE16" s="664">
        <f>'4-2基礎(コスト)'!AM11</f>
        <v>0</v>
      </c>
      <c r="AF16" s="668"/>
      <c r="AH16" s="538" t="str">
        <f>'4-3基礎(計算案内)'!V13</f>
        <v>EGIJLM</v>
      </c>
    </row>
    <row r="17" spans="1:34" ht="14.25" x14ac:dyDescent="0.15">
      <c r="A17" s="150"/>
      <c r="C17" s="101"/>
      <c r="D17" s="1005"/>
      <c r="E17" s="109"/>
      <c r="F17" s="630" t="s">
        <v>7</v>
      </c>
      <c r="G17" s="631">
        <f t="array" ref="G17">IF(G$7="",,SUM(IF(ISERROR(SEARCH(G$7,$AH$16)),,G$16)))</f>
        <v>0</v>
      </c>
      <c r="H17" s="631">
        <f t="array" ref="H17">IF(H$7="",,SUM(IF(ISERROR(SEARCH(H$7,$AH$16)),,H$16)))</f>
        <v>0</v>
      </c>
      <c r="I17" s="631">
        <f t="array" ref="I17">IF(I$7="",,SUM(IF(ISERROR(SEARCH(I$7,$AH$16)),,I$16)))</f>
        <v>0</v>
      </c>
      <c r="J17" s="631">
        <f t="array" ref="J17">IF(J$7="",,SUM(IF(ISERROR(SEARCH(J$7,$AH$16)),,J$16)))</f>
        <v>0</v>
      </c>
      <c r="K17" s="662">
        <f t="array" ref="K17">IF(K$7="",,SUM(IF(ISERROR(SEARCH(K$7,$AH$16)),,K$16)))</f>
        <v>0</v>
      </c>
      <c r="L17" s="663">
        <f t="array" ref="L17">IF(L$7="",,SUM(IF(ISERROR(SEARCH(L$7,$AH$16)),,L$16)))</f>
        <v>0</v>
      </c>
      <c r="M17" s="631">
        <f t="array" ref="M17">IF(M$7="",,SUM(IF(ISERROR(SEARCH(M$7,$AH$16)),,M$16)))</f>
        <v>0</v>
      </c>
      <c r="N17" s="631">
        <f t="array" ref="N17">IF(N$7="",,SUM(IF(ISERROR(SEARCH(N$7,$AH$16)),,N$16)))</f>
        <v>0</v>
      </c>
      <c r="O17" s="631">
        <f t="array" ref="O17">IF(O$7="",,SUM(IF(ISERROR(SEARCH(O$7,$AH$16)),,O$16)))</f>
        <v>0</v>
      </c>
      <c r="P17" s="662">
        <f t="array" ref="P17">IF(P$7="",,SUM(IF(ISERROR(SEARCH(P$7,$AH$16)),,P$16)))</f>
        <v>0</v>
      </c>
      <c r="Q17" s="663">
        <f t="array" ref="Q17">IF(Q$7="",,SUM(IF(ISERROR(SEARCH(Q$7,$AH$16)),,Q$16)))</f>
        <v>0</v>
      </c>
      <c r="R17" s="631">
        <f t="array" ref="R17">IF(R$7="",,SUM(IF(ISERROR(SEARCH(R$7,$AH$16)),,R$16)))</f>
        <v>0</v>
      </c>
      <c r="S17" s="631">
        <f t="array" ref="S17">IF(S$7="",,SUM(IF(ISERROR(SEARCH(S$7,$AH$16)),,S$16)))</f>
        <v>0</v>
      </c>
      <c r="T17" s="631">
        <f t="array" ref="T17">IF(T$7="",,SUM(IF(ISERROR(SEARCH(T$7,$AH$16)),,T$16)))</f>
        <v>0</v>
      </c>
      <c r="U17" s="662">
        <f t="array" ref="U17">IF(U$7="",,SUM(IF(ISERROR(SEARCH(U$7,$AH$16)),,U$16)))</f>
        <v>0</v>
      </c>
      <c r="V17" s="663">
        <f t="array" ref="V17">IF(V$7="",,SUM(IF(ISERROR(SEARCH(V$7,$AH$16)),,V$16)))</f>
        <v>0</v>
      </c>
      <c r="W17" s="631">
        <f t="array" ref="W17">IF(W$7="",,SUM(IF(ISERROR(SEARCH(W$7,$AH$16)),,W$16)))</f>
        <v>0</v>
      </c>
      <c r="X17" s="631">
        <f t="array" ref="X17">IF(X$7="",,SUM(IF(ISERROR(SEARCH(X$7,$AH$16)),,X$16)))</f>
        <v>0</v>
      </c>
      <c r="Y17" s="631">
        <f t="array" ref="Y17">IF(Y$7="",,SUM(IF(ISERROR(SEARCH(Y$7,$AH$16)),,Y$16)))</f>
        <v>0</v>
      </c>
      <c r="Z17" s="662">
        <f t="array" ref="Z17">IF(Z$7="",,SUM(IF(ISERROR(SEARCH(Z$7,$AH$16)),,Z$16)))</f>
        <v>0</v>
      </c>
      <c r="AA17" s="663">
        <f t="array" ref="AA17">IF(AA$7="",,SUM(IF(ISERROR(SEARCH(AA$7,$AH$16)),,AA$16)))</f>
        <v>0</v>
      </c>
      <c r="AB17" s="631">
        <f t="array" ref="AB17">IF(AB$7="",,SUM(IF(ISERROR(SEARCH(AB$7,$AH$16)),,AB$16)))</f>
        <v>0</v>
      </c>
      <c r="AC17" s="631">
        <f t="array" ref="AC17">IF(AC$7="",,SUM(IF(ISERROR(SEARCH(AC$7,$AH$16)),,AC$16)))</f>
        <v>0</v>
      </c>
      <c r="AD17" s="631">
        <f t="array" ref="AD17">IF(AD$7="",,SUM(IF(ISERROR(SEARCH(AD$7,$AH$16)),,AD$16)))</f>
        <v>0</v>
      </c>
      <c r="AE17" s="662">
        <f t="array" ref="AE17">IF(AE$7="",,SUM(IF(ISERROR(SEARCH(AE$7,$AH$16)),,AE$16)))</f>
        <v>0</v>
      </c>
      <c r="AF17" s="667">
        <f>SUM(G17:AE17)</f>
        <v>0</v>
      </c>
      <c r="AH17" s="541"/>
    </row>
    <row r="18" spans="1:34" ht="14.25" x14ac:dyDescent="0.15">
      <c r="A18" s="150"/>
      <c r="C18" s="101"/>
      <c r="D18" s="221" t="s">
        <v>51</v>
      </c>
      <c r="E18" s="110" t="s">
        <v>18</v>
      </c>
      <c r="F18" s="107" t="s">
        <v>355</v>
      </c>
      <c r="G18" s="216">
        <f>'4-2基礎(コスト)'!O13</f>
        <v>0</v>
      </c>
      <c r="H18" s="216">
        <f>'4-2基礎(コスト)'!P13</f>
        <v>0</v>
      </c>
      <c r="I18" s="216">
        <f>'4-2基礎(コスト)'!Q13</f>
        <v>0</v>
      </c>
      <c r="J18" s="216">
        <f>'4-2基礎(コスト)'!R13</f>
        <v>0</v>
      </c>
      <c r="K18" s="664">
        <f>'4-2基礎(コスト)'!S13</f>
        <v>0</v>
      </c>
      <c r="L18" s="665">
        <f>'4-2基礎(コスト)'!T13</f>
        <v>0</v>
      </c>
      <c r="M18" s="547">
        <f>'4-2基礎(コスト)'!U13</f>
        <v>0</v>
      </c>
      <c r="N18" s="547">
        <f>'4-2基礎(コスト)'!V13</f>
        <v>0</v>
      </c>
      <c r="O18" s="547">
        <f>'4-2基礎(コスト)'!W13</f>
        <v>0</v>
      </c>
      <c r="P18" s="664">
        <f>'4-2基礎(コスト)'!X13</f>
        <v>0</v>
      </c>
      <c r="Q18" s="665">
        <f>'4-2基礎(コスト)'!Y13</f>
        <v>0</v>
      </c>
      <c r="R18" s="547">
        <f>'4-2基礎(コスト)'!Z13</f>
        <v>0</v>
      </c>
      <c r="S18" s="547">
        <f>'4-2基礎(コスト)'!AA13</f>
        <v>0</v>
      </c>
      <c r="T18" s="547">
        <f>'4-2基礎(コスト)'!AB13</f>
        <v>0</v>
      </c>
      <c r="U18" s="664">
        <f>'4-2基礎(コスト)'!AC13</f>
        <v>0</v>
      </c>
      <c r="V18" s="665">
        <f>'4-2基礎(コスト)'!AD13</f>
        <v>0</v>
      </c>
      <c r="W18" s="570">
        <f>'4-2基礎(コスト)'!AE13</f>
        <v>0</v>
      </c>
      <c r="X18" s="547">
        <f>'4-2基礎(コスト)'!AF13</f>
        <v>0</v>
      </c>
      <c r="Y18" s="547">
        <f>'4-2基礎(コスト)'!AG13</f>
        <v>0</v>
      </c>
      <c r="Z18" s="664">
        <f>'4-2基礎(コスト)'!AH13</f>
        <v>0</v>
      </c>
      <c r="AA18" s="665">
        <f>'4-2基礎(コスト)'!AI13</f>
        <v>0</v>
      </c>
      <c r="AB18" s="547">
        <f>'4-2基礎(コスト)'!AJ13</f>
        <v>0</v>
      </c>
      <c r="AC18" s="547">
        <f>'4-2基礎(コスト)'!AK13</f>
        <v>0</v>
      </c>
      <c r="AD18" s="547">
        <f>'4-2基礎(コスト)'!AL13</f>
        <v>0</v>
      </c>
      <c r="AE18" s="664">
        <f>'4-2基礎(コスト)'!AM13</f>
        <v>0</v>
      </c>
      <c r="AF18" s="669"/>
      <c r="AH18" s="538" t="str">
        <f>'4-3基礎(計算案内)'!V15</f>
        <v/>
      </c>
    </row>
    <row r="19" spans="1:34" ht="14.25" x14ac:dyDescent="0.15">
      <c r="A19" s="150"/>
      <c r="C19" s="101"/>
      <c r="D19" s="222"/>
      <c r="E19" s="111"/>
      <c r="F19" s="107" t="s">
        <v>356</v>
      </c>
      <c r="G19" s="216">
        <f>'4-2基礎(コスト)'!O14</f>
        <v>0</v>
      </c>
      <c r="H19" s="216">
        <f>'4-2基礎(コスト)'!P14</f>
        <v>0</v>
      </c>
      <c r="I19" s="216">
        <f>'4-2基礎(コスト)'!Q14</f>
        <v>0</v>
      </c>
      <c r="J19" s="216">
        <f>'4-2基礎(コスト)'!R14</f>
        <v>0</v>
      </c>
      <c r="K19" s="664">
        <f>'4-2基礎(コスト)'!S14</f>
        <v>0</v>
      </c>
      <c r="L19" s="665">
        <f>'4-2基礎(コスト)'!T14</f>
        <v>0</v>
      </c>
      <c r="M19" s="547">
        <f>'4-2基礎(コスト)'!U14</f>
        <v>0</v>
      </c>
      <c r="N19" s="547">
        <f>'4-2基礎(コスト)'!V14</f>
        <v>0</v>
      </c>
      <c r="O19" s="547">
        <f>'4-2基礎(コスト)'!W14</f>
        <v>0</v>
      </c>
      <c r="P19" s="664">
        <f>'4-2基礎(コスト)'!X14</f>
        <v>0</v>
      </c>
      <c r="Q19" s="665">
        <f>'4-2基礎(コスト)'!Y14</f>
        <v>0</v>
      </c>
      <c r="R19" s="547">
        <f>'4-2基礎(コスト)'!Z14</f>
        <v>0</v>
      </c>
      <c r="S19" s="547">
        <f>'4-2基礎(コスト)'!AA14</f>
        <v>0</v>
      </c>
      <c r="T19" s="547">
        <f>'4-2基礎(コスト)'!AB14</f>
        <v>0</v>
      </c>
      <c r="U19" s="664">
        <f>'4-2基礎(コスト)'!AC14</f>
        <v>0</v>
      </c>
      <c r="V19" s="665">
        <f>'4-2基礎(コスト)'!AD14</f>
        <v>0</v>
      </c>
      <c r="W19" s="570">
        <f>'4-2基礎(コスト)'!AE14</f>
        <v>0</v>
      </c>
      <c r="X19" s="547">
        <f>'4-2基礎(コスト)'!AF14</f>
        <v>0</v>
      </c>
      <c r="Y19" s="547">
        <f>'4-2基礎(コスト)'!AG14</f>
        <v>0</v>
      </c>
      <c r="Z19" s="664">
        <f>'4-2基礎(コスト)'!AH14</f>
        <v>0</v>
      </c>
      <c r="AA19" s="665">
        <f>'4-2基礎(コスト)'!AI14</f>
        <v>0</v>
      </c>
      <c r="AB19" s="547">
        <f>'4-2基礎(コスト)'!AJ14</f>
        <v>0</v>
      </c>
      <c r="AC19" s="547">
        <f>'4-2基礎(コスト)'!AK14</f>
        <v>0</v>
      </c>
      <c r="AD19" s="547">
        <f>'4-2基礎(コスト)'!AL14</f>
        <v>0</v>
      </c>
      <c r="AE19" s="664">
        <f>'4-2基礎(コスト)'!AM14</f>
        <v>0</v>
      </c>
      <c r="AF19" s="575"/>
      <c r="AH19" s="538" t="str">
        <f>'4-3基礎(計算案内)'!V16</f>
        <v>B G</v>
      </c>
    </row>
    <row r="20" spans="1:34" ht="14.25" x14ac:dyDescent="0.15">
      <c r="A20" s="150"/>
      <c r="C20" s="101"/>
      <c r="D20" s="222"/>
      <c r="E20" s="110" t="s">
        <v>19</v>
      </c>
      <c r="F20" s="107" t="s">
        <v>357</v>
      </c>
      <c r="G20" s="216">
        <f>'4-2基礎(コスト)'!O15</f>
        <v>0</v>
      </c>
      <c r="H20" s="216">
        <f>'4-2基礎(コスト)'!P15</f>
        <v>0</v>
      </c>
      <c r="I20" s="216">
        <f>'4-2基礎(コスト)'!Q15</f>
        <v>0</v>
      </c>
      <c r="J20" s="216">
        <f>'4-2基礎(コスト)'!R15</f>
        <v>0</v>
      </c>
      <c r="K20" s="664">
        <f>'4-2基礎(コスト)'!S15</f>
        <v>0</v>
      </c>
      <c r="L20" s="665">
        <f>'4-2基礎(コスト)'!T15</f>
        <v>0</v>
      </c>
      <c r="M20" s="547">
        <f>'4-2基礎(コスト)'!U15</f>
        <v>0</v>
      </c>
      <c r="N20" s="547">
        <f>'4-2基礎(コスト)'!V15</f>
        <v>0</v>
      </c>
      <c r="O20" s="547">
        <f>'4-2基礎(コスト)'!W15</f>
        <v>0</v>
      </c>
      <c r="P20" s="664">
        <f>'4-2基礎(コスト)'!X15</f>
        <v>0</v>
      </c>
      <c r="Q20" s="665">
        <f>'4-2基礎(コスト)'!Y15</f>
        <v>0</v>
      </c>
      <c r="R20" s="547">
        <f>'4-2基礎(コスト)'!Z15</f>
        <v>0</v>
      </c>
      <c r="S20" s="547">
        <f>'4-2基礎(コスト)'!AA15</f>
        <v>0</v>
      </c>
      <c r="T20" s="547">
        <f>'4-2基礎(コスト)'!AB15</f>
        <v>0</v>
      </c>
      <c r="U20" s="664">
        <f>'4-2基礎(コスト)'!AC15</f>
        <v>0</v>
      </c>
      <c r="V20" s="665">
        <f>'4-2基礎(コスト)'!AD15</f>
        <v>0</v>
      </c>
      <c r="W20" s="570">
        <f>'4-2基礎(コスト)'!AE15</f>
        <v>0</v>
      </c>
      <c r="X20" s="547">
        <f>'4-2基礎(コスト)'!AF15</f>
        <v>0</v>
      </c>
      <c r="Y20" s="547">
        <f>'4-2基礎(コスト)'!AG15</f>
        <v>0</v>
      </c>
      <c r="Z20" s="664">
        <f>'4-2基礎(コスト)'!AH15</f>
        <v>0</v>
      </c>
      <c r="AA20" s="665">
        <f>'4-2基礎(コスト)'!AI15</f>
        <v>0</v>
      </c>
      <c r="AB20" s="547">
        <f>'4-2基礎(コスト)'!AJ15</f>
        <v>0</v>
      </c>
      <c r="AC20" s="547">
        <f>'4-2基礎(コスト)'!AK15</f>
        <v>0</v>
      </c>
      <c r="AD20" s="547">
        <f>'4-2基礎(コスト)'!AL15</f>
        <v>0</v>
      </c>
      <c r="AE20" s="664">
        <f>'4-2基礎(コスト)'!AM15</f>
        <v>0</v>
      </c>
      <c r="AF20" s="575"/>
      <c r="AH20" s="538" t="str">
        <f>'4-3基礎(計算案内)'!V17</f>
        <v/>
      </c>
    </row>
    <row r="21" spans="1:34" ht="14.25" x14ac:dyDescent="0.15">
      <c r="A21" s="150"/>
      <c r="C21" s="101"/>
      <c r="D21" s="222"/>
      <c r="E21" s="111"/>
      <c r="F21" s="107" t="s">
        <v>358</v>
      </c>
      <c r="G21" s="216">
        <f>'4-2基礎(コスト)'!O16</f>
        <v>0</v>
      </c>
      <c r="H21" s="216">
        <f>'4-2基礎(コスト)'!P16</f>
        <v>0</v>
      </c>
      <c r="I21" s="216">
        <f>'4-2基礎(コスト)'!Q16</f>
        <v>0</v>
      </c>
      <c r="J21" s="216">
        <f>'4-2基礎(コスト)'!R16</f>
        <v>0</v>
      </c>
      <c r="K21" s="664">
        <f>'4-2基礎(コスト)'!S16</f>
        <v>0</v>
      </c>
      <c r="L21" s="665">
        <f>'4-2基礎(コスト)'!T16</f>
        <v>0</v>
      </c>
      <c r="M21" s="547">
        <f>'4-2基礎(コスト)'!U16</f>
        <v>0</v>
      </c>
      <c r="N21" s="547">
        <f>'4-2基礎(コスト)'!V16</f>
        <v>0</v>
      </c>
      <c r="O21" s="547">
        <f>'4-2基礎(コスト)'!W16</f>
        <v>0</v>
      </c>
      <c r="P21" s="664">
        <f>'4-2基礎(コスト)'!X16</f>
        <v>0</v>
      </c>
      <c r="Q21" s="665">
        <f>'4-2基礎(コスト)'!Y16</f>
        <v>0</v>
      </c>
      <c r="R21" s="547">
        <f>'4-2基礎(コスト)'!Z16</f>
        <v>0</v>
      </c>
      <c r="S21" s="547">
        <f>'4-2基礎(コスト)'!AA16</f>
        <v>0</v>
      </c>
      <c r="T21" s="547">
        <f>'4-2基礎(コスト)'!AB16</f>
        <v>0</v>
      </c>
      <c r="U21" s="664">
        <f>'4-2基礎(コスト)'!AC16</f>
        <v>0</v>
      </c>
      <c r="V21" s="665">
        <f>'4-2基礎(コスト)'!AD16</f>
        <v>0</v>
      </c>
      <c r="W21" s="570">
        <f>'4-2基礎(コスト)'!AE16</f>
        <v>0</v>
      </c>
      <c r="X21" s="547">
        <f>'4-2基礎(コスト)'!AF16</f>
        <v>0</v>
      </c>
      <c r="Y21" s="547">
        <f>'4-2基礎(コスト)'!AG16</f>
        <v>0</v>
      </c>
      <c r="Z21" s="664">
        <f>'4-2基礎(コスト)'!AH16</f>
        <v>0</v>
      </c>
      <c r="AA21" s="665">
        <f>'4-2基礎(コスト)'!AI16</f>
        <v>0</v>
      </c>
      <c r="AB21" s="547">
        <f>'4-2基礎(コスト)'!AJ16</f>
        <v>0</v>
      </c>
      <c r="AC21" s="547">
        <f>'4-2基礎(コスト)'!AK16</f>
        <v>0</v>
      </c>
      <c r="AD21" s="547">
        <f>'4-2基礎(コスト)'!AL16</f>
        <v>0</v>
      </c>
      <c r="AE21" s="664">
        <f>'4-2基礎(コスト)'!AM16</f>
        <v>0</v>
      </c>
      <c r="AF21" s="575"/>
      <c r="AH21" s="538" t="str">
        <f>'4-3基礎(計算案内)'!V18</f>
        <v>B G</v>
      </c>
    </row>
    <row r="22" spans="1:34" ht="14.25" x14ac:dyDescent="0.15">
      <c r="A22" s="150"/>
      <c r="C22" s="101"/>
      <c r="D22" s="222"/>
      <c r="E22" s="110" t="s">
        <v>28</v>
      </c>
      <c r="F22" s="107" t="s">
        <v>29</v>
      </c>
      <c r="G22" s="216">
        <f>'4-2基礎(コスト)'!O17</f>
        <v>600</v>
      </c>
      <c r="H22" s="216">
        <f>'4-2基礎(コスト)'!P17</f>
        <v>606</v>
      </c>
      <c r="I22" s="216">
        <f>'4-2基礎(コスト)'!Q17</f>
        <v>612.06000000000006</v>
      </c>
      <c r="J22" s="216">
        <f>'4-2基礎(コスト)'!R17</f>
        <v>618.18060000000003</v>
      </c>
      <c r="K22" s="664">
        <f>'4-2基礎(コスト)'!S17</f>
        <v>624.36240600000008</v>
      </c>
      <c r="L22" s="665">
        <f>'4-2基礎(コスト)'!T17</f>
        <v>630.60603006000008</v>
      </c>
      <c r="M22" s="547">
        <f>'4-2基礎(コスト)'!U17</f>
        <v>636.91209036060013</v>
      </c>
      <c r="N22" s="547">
        <f>'4-2基礎(コスト)'!V17</f>
        <v>643.28121126420615</v>
      </c>
      <c r="O22" s="547">
        <f>'4-2基礎(コスト)'!W17</f>
        <v>649.71402337684822</v>
      </c>
      <c r="P22" s="664">
        <f>'4-2基礎(コスト)'!X17</f>
        <v>656.21116361061672</v>
      </c>
      <c r="Q22" s="665">
        <f>'4-2基礎(コスト)'!Y17</f>
        <v>662.77327524672285</v>
      </c>
      <c r="R22" s="547">
        <f>'4-2基礎(コスト)'!Z17</f>
        <v>669.40100799919003</v>
      </c>
      <c r="S22" s="547">
        <f>'4-2基礎(コスト)'!AA17</f>
        <v>676.09501807918195</v>
      </c>
      <c r="T22" s="547">
        <f>'4-2基礎(コスト)'!AB17</f>
        <v>682.85596825997379</v>
      </c>
      <c r="U22" s="664">
        <f>'4-2基礎(コスト)'!AC17</f>
        <v>689.68452794257348</v>
      </c>
      <c r="V22" s="665">
        <f>'4-2基礎(コスト)'!AD17</f>
        <v>696.58137322199923</v>
      </c>
      <c r="W22" s="570">
        <f>'4-2基礎(コスト)'!AE17</f>
        <v>703.54718695421923</v>
      </c>
      <c r="X22" s="547">
        <f>'4-2基礎(コスト)'!AF17</f>
        <v>710.58265882376145</v>
      </c>
      <c r="Y22" s="547">
        <f>'4-2基礎(コスト)'!AG17</f>
        <v>717.68848541199907</v>
      </c>
      <c r="Z22" s="664">
        <f>'4-2基礎(コスト)'!AH17</f>
        <v>724.86537026611904</v>
      </c>
      <c r="AA22" s="665">
        <f>'4-2基礎(コスト)'!AI17</f>
        <v>732.1140239687802</v>
      </c>
      <c r="AB22" s="547">
        <f>'4-2基礎(コスト)'!AJ17</f>
        <v>739.435164208468</v>
      </c>
      <c r="AC22" s="547">
        <f>'4-2基礎(コスト)'!AK17</f>
        <v>746.82951585055264</v>
      </c>
      <c r="AD22" s="547">
        <f>'4-2基礎(コスト)'!AL17</f>
        <v>754.29781100905814</v>
      </c>
      <c r="AE22" s="664">
        <f>'4-2基礎(コスト)'!AM17</f>
        <v>761.84078911914878</v>
      </c>
      <c r="AF22" s="575"/>
      <c r="AH22" s="538" t="str">
        <f>'4-3基礎(計算案内)'!V19</f>
        <v xml:space="preserve">B </v>
      </c>
    </row>
    <row r="23" spans="1:34" ht="14.25" x14ac:dyDescent="0.15">
      <c r="A23" s="150"/>
      <c r="C23" s="101"/>
      <c r="D23" s="222"/>
      <c r="E23" s="111"/>
      <c r="F23" s="107" t="s">
        <v>54</v>
      </c>
      <c r="G23" s="216">
        <f>'4-2基礎(コスト)'!O18</f>
        <v>1150</v>
      </c>
      <c r="H23" s="216">
        <f>'4-2基礎(コスト)'!P18</f>
        <v>1161.5</v>
      </c>
      <c r="I23" s="216">
        <f>'4-2基礎(コスト)'!Q18</f>
        <v>1173.115</v>
      </c>
      <c r="J23" s="216">
        <f>'4-2基礎(コスト)'!R18</f>
        <v>1184.8461500000001</v>
      </c>
      <c r="K23" s="664">
        <f>'4-2基礎(コスト)'!S18</f>
        <v>1196.6946115000001</v>
      </c>
      <c r="L23" s="665">
        <f>'4-2基礎(コスト)'!T18</f>
        <v>1208.661557615</v>
      </c>
      <c r="M23" s="547">
        <f>'4-2基礎(コスト)'!U18</f>
        <v>1220.74817319115</v>
      </c>
      <c r="N23" s="547">
        <f>'4-2基礎(コスト)'!V18</f>
        <v>1232.9556549230615</v>
      </c>
      <c r="O23" s="547">
        <f>'4-2基礎(コスト)'!W18</f>
        <v>1245.2852114722921</v>
      </c>
      <c r="P23" s="664">
        <f>'4-2基礎(コスト)'!X18</f>
        <v>1257.7380635870149</v>
      </c>
      <c r="Q23" s="665">
        <f>'4-2基礎(コスト)'!Y18</f>
        <v>1270.3154442228852</v>
      </c>
      <c r="R23" s="547">
        <f>'4-2基礎(コスト)'!Z18</f>
        <v>1283.018598665114</v>
      </c>
      <c r="S23" s="547">
        <f>'4-2基礎(コスト)'!AA18</f>
        <v>1295.8487846517653</v>
      </c>
      <c r="T23" s="547">
        <f>'4-2基礎(コスト)'!AB18</f>
        <v>1308.8072724982831</v>
      </c>
      <c r="U23" s="664">
        <f>'4-2基礎(コスト)'!AC18</f>
        <v>1321.8953452232658</v>
      </c>
      <c r="V23" s="665">
        <f>'4-2基礎(コスト)'!AD18</f>
        <v>1335.1142986754985</v>
      </c>
      <c r="W23" s="570">
        <f>'4-2基礎(コスト)'!AE18</f>
        <v>1348.4654416622534</v>
      </c>
      <c r="X23" s="547">
        <f>'4-2基礎(コスト)'!AF18</f>
        <v>1361.950096078876</v>
      </c>
      <c r="Y23" s="547">
        <f>'4-2基礎(コスト)'!AG18</f>
        <v>1375.5695970396648</v>
      </c>
      <c r="Z23" s="664">
        <f>'4-2基礎(コスト)'!AH18</f>
        <v>1389.3252930100614</v>
      </c>
      <c r="AA23" s="665">
        <f>'4-2基礎(コスト)'!AI18</f>
        <v>1403.2185459401619</v>
      </c>
      <c r="AB23" s="547">
        <f>'4-2基礎(コスト)'!AJ18</f>
        <v>1417.2507313995636</v>
      </c>
      <c r="AC23" s="547">
        <f>'4-2基礎(コスト)'!AK18</f>
        <v>1431.4232387135592</v>
      </c>
      <c r="AD23" s="547">
        <f>'4-2基礎(コスト)'!AL18</f>
        <v>1445.7374711006948</v>
      </c>
      <c r="AE23" s="664">
        <f>'4-2基礎(コスト)'!AM18</f>
        <v>1460.1948458117017</v>
      </c>
      <c r="AF23" s="575"/>
      <c r="AH23" s="538" t="str">
        <f>'4-3基礎(計算案内)'!V20</f>
        <v xml:space="preserve">B </v>
      </c>
    </row>
    <row r="24" spans="1:34" ht="14.25" x14ac:dyDescent="0.15">
      <c r="A24" s="150"/>
      <c r="C24" s="101"/>
      <c r="D24" s="222"/>
      <c r="E24" s="111"/>
      <c r="F24" s="107" t="s">
        <v>30</v>
      </c>
      <c r="G24" s="216">
        <f>'4-2基礎(コスト)'!O19</f>
        <v>1000</v>
      </c>
      <c r="H24" s="216">
        <f>'4-2基礎(コスト)'!P19</f>
        <v>1010</v>
      </c>
      <c r="I24" s="216">
        <f>'4-2基礎(コスト)'!Q19</f>
        <v>1020.1</v>
      </c>
      <c r="J24" s="216">
        <f>'4-2基礎(コスト)'!R19</f>
        <v>1030.3009999999999</v>
      </c>
      <c r="K24" s="664">
        <f>'4-2基礎(コスト)'!S19</f>
        <v>1040.60401</v>
      </c>
      <c r="L24" s="665">
        <f>'4-2基礎(コスト)'!T19</f>
        <v>1051.0100500999999</v>
      </c>
      <c r="M24" s="547">
        <f>'4-2基礎(コスト)'!U19</f>
        <v>1061.5201506009998</v>
      </c>
      <c r="N24" s="547">
        <f>'4-2基礎(コスト)'!V19</f>
        <v>1072.1353521070098</v>
      </c>
      <c r="O24" s="547">
        <f>'4-2基礎(コスト)'!W19</f>
        <v>1082.8567056280799</v>
      </c>
      <c r="P24" s="664">
        <f>'4-2基礎(コスト)'!X19</f>
        <v>1093.6852726843608</v>
      </c>
      <c r="Q24" s="665">
        <f>'4-2基礎(コスト)'!Y19</f>
        <v>1104.6221254112045</v>
      </c>
      <c r="R24" s="547">
        <f>'4-2基礎(コスト)'!Z19</f>
        <v>1115.6683466653164</v>
      </c>
      <c r="S24" s="547">
        <f>'4-2基礎(コスト)'!AA19</f>
        <v>1126.8250301319697</v>
      </c>
      <c r="T24" s="547">
        <f>'4-2基礎(コスト)'!AB19</f>
        <v>1138.0932804332895</v>
      </c>
      <c r="U24" s="664">
        <f>'4-2基礎(コスト)'!AC19</f>
        <v>1149.4742132376223</v>
      </c>
      <c r="V24" s="665">
        <f>'4-2基礎(コスト)'!AD19</f>
        <v>1160.9689553699984</v>
      </c>
      <c r="W24" s="570">
        <f>'4-2基礎(コスト)'!AE19</f>
        <v>1172.5786449236984</v>
      </c>
      <c r="X24" s="547">
        <f>'4-2基礎(コスト)'!AF19</f>
        <v>1184.3044313729354</v>
      </c>
      <c r="Y24" s="547">
        <f>'4-2基礎(コスト)'!AG19</f>
        <v>1196.1474756866646</v>
      </c>
      <c r="Z24" s="664">
        <f>'4-2基礎(コスト)'!AH19</f>
        <v>1208.1089504435313</v>
      </c>
      <c r="AA24" s="665">
        <f>'4-2基礎(コスト)'!AI19</f>
        <v>1220.1900399479666</v>
      </c>
      <c r="AB24" s="547">
        <f>'4-2基礎(コスト)'!AJ19</f>
        <v>1232.3919403474463</v>
      </c>
      <c r="AC24" s="547">
        <f>'4-2基礎(コスト)'!AK19</f>
        <v>1244.7158597509208</v>
      </c>
      <c r="AD24" s="547">
        <f>'4-2基礎(コスト)'!AL19</f>
        <v>1257.1630183484301</v>
      </c>
      <c r="AE24" s="664">
        <f>'4-2基礎(コスト)'!AM19</f>
        <v>1269.7346485319144</v>
      </c>
      <c r="AF24" s="575"/>
      <c r="AH24" s="538" t="str">
        <f>'4-3基礎(計算案内)'!V21</f>
        <v>G</v>
      </c>
    </row>
    <row r="25" spans="1:34" ht="14.25" x14ac:dyDescent="0.15">
      <c r="A25" s="150"/>
      <c r="C25" s="101"/>
      <c r="D25" s="222"/>
      <c r="E25" s="105"/>
      <c r="F25" s="107" t="s">
        <v>31</v>
      </c>
      <c r="G25" s="216">
        <f>'4-2基礎(コスト)'!O20</f>
        <v>100</v>
      </c>
      <c r="H25" s="216">
        <f>'4-2基礎(コスト)'!P20</f>
        <v>101</v>
      </c>
      <c r="I25" s="216">
        <f>'4-2基礎(コスト)'!Q20</f>
        <v>102.01</v>
      </c>
      <c r="J25" s="216">
        <f>'4-2基礎(コスト)'!R20</f>
        <v>103.0301</v>
      </c>
      <c r="K25" s="664">
        <f>'4-2基礎(コスト)'!S20</f>
        <v>104.060401</v>
      </c>
      <c r="L25" s="665">
        <f>'4-2基礎(コスト)'!T20</f>
        <v>105.10100500999999</v>
      </c>
      <c r="M25" s="547">
        <f>'4-2基礎(コスト)'!U20</f>
        <v>106.1520150601</v>
      </c>
      <c r="N25" s="547">
        <f>'4-2基礎(コスト)'!V20</f>
        <v>107.213535210701</v>
      </c>
      <c r="O25" s="547">
        <f>'4-2基礎(コスト)'!W20</f>
        <v>108.28567056280801</v>
      </c>
      <c r="P25" s="664">
        <f>'4-2基礎(コスト)'!X20</f>
        <v>109.36852726843608</v>
      </c>
      <c r="Q25" s="665">
        <f>'4-2基礎(コスト)'!Y20</f>
        <v>110.46221254112045</v>
      </c>
      <c r="R25" s="547">
        <f>'4-2基礎(コスト)'!Z20</f>
        <v>111.56683466653166</v>
      </c>
      <c r="S25" s="547">
        <f>'4-2基礎(コスト)'!AA20</f>
        <v>112.68250301319698</v>
      </c>
      <c r="T25" s="547">
        <f>'4-2基礎(コスト)'!AB20</f>
        <v>113.80932804332895</v>
      </c>
      <c r="U25" s="664">
        <f>'4-2基礎(コスト)'!AC20</f>
        <v>114.94742132376224</v>
      </c>
      <c r="V25" s="665">
        <f>'4-2基礎(コスト)'!AD20</f>
        <v>116.09689553699987</v>
      </c>
      <c r="W25" s="570">
        <f>'4-2基礎(コスト)'!AE20</f>
        <v>117.25786449236986</v>
      </c>
      <c r="X25" s="547">
        <f>'4-2基礎(コスト)'!AF20</f>
        <v>118.43044313729357</v>
      </c>
      <c r="Y25" s="547">
        <f>'4-2基礎(コスト)'!AG20</f>
        <v>119.6147475686665</v>
      </c>
      <c r="Z25" s="664">
        <f>'4-2基礎(コスト)'!AH20</f>
        <v>120.81089504435317</v>
      </c>
      <c r="AA25" s="665">
        <f>'4-2基礎(コスト)'!AI20</f>
        <v>122.01900399479671</v>
      </c>
      <c r="AB25" s="547">
        <f>'4-2基礎(コスト)'!AJ20</f>
        <v>123.23919403474467</v>
      </c>
      <c r="AC25" s="547">
        <f>'4-2基礎(コスト)'!AK20</f>
        <v>124.47158597509213</v>
      </c>
      <c r="AD25" s="547">
        <f>'4-2基礎(コスト)'!AL20</f>
        <v>125.71630183484305</v>
      </c>
      <c r="AE25" s="664">
        <f>'4-2基礎(コスト)'!AM20</f>
        <v>126.97346485319149</v>
      </c>
      <c r="AF25" s="575"/>
      <c r="AH25" s="538" t="str">
        <f>'4-3基礎(計算案内)'!V22</f>
        <v>G</v>
      </c>
    </row>
    <row r="26" spans="1:34" ht="14.25" x14ac:dyDescent="0.15">
      <c r="A26" s="150"/>
      <c r="C26" s="101"/>
      <c r="D26" s="222"/>
      <c r="E26" s="556" t="s">
        <v>27</v>
      </c>
      <c r="F26" s="107" t="s">
        <v>512</v>
      </c>
      <c r="G26" s="216">
        <f>'4-2基礎(コスト)'!O21</f>
        <v>600</v>
      </c>
      <c r="H26" s="216">
        <f>'4-2基礎(コスト)'!P21</f>
        <v>606</v>
      </c>
      <c r="I26" s="216">
        <f>'4-2基礎(コスト)'!Q21</f>
        <v>612.06000000000006</v>
      </c>
      <c r="J26" s="216">
        <f>'4-2基礎(コスト)'!R21</f>
        <v>618.18060000000003</v>
      </c>
      <c r="K26" s="664">
        <f>'4-2基礎(コスト)'!S21</f>
        <v>624.36240600000008</v>
      </c>
      <c r="L26" s="665">
        <f>'4-2基礎(コスト)'!T21</f>
        <v>630.60603006000008</v>
      </c>
      <c r="M26" s="547">
        <f>'4-2基礎(コスト)'!U21</f>
        <v>636.91209036060013</v>
      </c>
      <c r="N26" s="547">
        <f>'4-2基礎(コスト)'!V21</f>
        <v>643.28121126420615</v>
      </c>
      <c r="O26" s="547">
        <f>'4-2基礎(コスト)'!W21</f>
        <v>649.71402337684822</v>
      </c>
      <c r="P26" s="664">
        <f>'4-2基礎(コスト)'!X21</f>
        <v>656.21116361061672</v>
      </c>
      <c r="Q26" s="665">
        <f>'4-2基礎(コスト)'!Y21</f>
        <v>662.77327524672285</v>
      </c>
      <c r="R26" s="547">
        <f>'4-2基礎(コスト)'!Z21</f>
        <v>669.40100799919003</v>
      </c>
      <c r="S26" s="547">
        <f>'4-2基礎(コスト)'!AA21</f>
        <v>676.09501807918195</v>
      </c>
      <c r="T26" s="547">
        <f>'4-2基礎(コスト)'!AB21</f>
        <v>682.85596825997379</v>
      </c>
      <c r="U26" s="664">
        <f>'4-2基礎(コスト)'!AC21</f>
        <v>689.68452794257348</v>
      </c>
      <c r="V26" s="665">
        <f>'4-2基礎(コスト)'!AD21</f>
        <v>696.58137322199923</v>
      </c>
      <c r="W26" s="570">
        <f>'4-2基礎(コスト)'!AE21</f>
        <v>703.54718695421923</v>
      </c>
      <c r="X26" s="547">
        <f>'4-2基礎(コスト)'!AF21</f>
        <v>710.58265882376145</v>
      </c>
      <c r="Y26" s="547">
        <f>'4-2基礎(コスト)'!AG21</f>
        <v>717.68848541199907</v>
      </c>
      <c r="Z26" s="664">
        <f>'4-2基礎(コスト)'!AH21</f>
        <v>724.86537026611904</v>
      </c>
      <c r="AA26" s="665">
        <f>'4-2基礎(コスト)'!AI21</f>
        <v>732.1140239687802</v>
      </c>
      <c r="AB26" s="547">
        <f>'4-2基礎(コスト)'!AJ21</f>
        <v>739.435164208468</v>
      </c>
      <c r="AC26" s="547">
        <f>'4-2基礎(コスト)'!AK21</f>
        <v>746.82951585055264</v>
      </c>
      <c r="AD26" s="547">
        <f>'4-2基礎(コスト)'!AL21</f>
        <v>754.29781100905814</v>
      </c>
      <c r="AE26" s="664">
        <f>'4-2基礎(コスト)'!AM21</f>
        <v>761.84078911914878</v>
      </c>
      <c r="AF26" s="575"/>
      <c r="AH26" s="538" t="str">
        <f>'4-3基礎(計算案内)'!V23</f>
        <v xml:space="preserve">B </v>
      </c>
    </row>
    <row r="27" spans="1:34" ht="14.25" x14ac:dyDescent="0.15">
      <c r="A27" s="150"/>
      <c r="C27" s="101"/>
      <c r="D27" s="222"/>
      <c r="E27" s="108"/>
      <c r="F27" s="107" t="s">
        <v>513</v>
      </c>
      <c r="G27" s="216">
        <f>'4-2基礎(コスト)'!O22</f>
        <v>216</v>
      </c>
      <c r="H27" s="216">
        <f>'4-2基礎(コスト)'!P22</f>
        <v>218.16</v>
      </c>
      <c r="I27" s="216">
        <f>'4-2基礎(コスト)'!Q22</f>
        <v>220.3416</v>
      </c>
      <c r="J27" s="216">
        <f>'4-2基礎(コスト)'!R22</f>
        <v>222.545016</v>
      </c>
      <c r="K27" s="664">
        <f>'4-2基礎(コスト)'!S22</f>
        <v>224.77046616000001</v>
      </c>
      <c r="L27" s="665">
        <f>'4-2基礎(コスト)'!T22</f>
        <v>227.01817082160002</v>
      </c>
      <c r="M27" s="547">
        <f>'4-2基礎(コスト)'!U22</f>
        <v>229.28835252981602</v>
      </c>
      <c r="N27" s="547">
        <f>'4-2基礎(コスト)'!V22</f>
        <v>231.58123605511418</v>
      </c>
      <c r="O27" s="547">
        <f>'4-2基礎(コスト)'!W22</f>
        <v>233.89704841566532</v>
      </c>
      <c r="P27" s="664">
        <f>'4-2基礎(コスト)'!X22</f>
        <v>236.23601889982197</v>
      </c>
      <c r="Q27" s="665">
        <f>'4-2基礎(コスト)'!Y22</f>
        <v>238.5983790888202</v>
      </c>
      <c r="R27" s="547">
        <f>'4-2基礎(コスト)'!Z22</f>
        <v>240.98436287970839</v>
      </c>
      <c r="S27" s="547">
        <f>'4-2基礎(コスト)'!AA22</f>
        <v>243.39420650850548</v>
      </c>
      <c r="T27" s="547">
        <f>'4-2基礎(コスト)'!AB22</f>
        <v>245.82814857359054</v>
      </c>
      <c r="U27" s="664">
        <f>'4-2基礎(コスト)'!AC22</f>
        <v>248.28643005932645</v>
      </c>
      <c r="V27" s="665">
        <f>'4-2基礎(コスト)'!AD22</f>
        <v>250.76929435991971</v>
      </c>
      <c r="W27" s="570">
        <f>'4-2基礎(コスト)'!AE22</f>
        <v>253.27698730351892</v>
      </c>
      <c r="X27" s="547">
        <f>'4-2基礎(コスト)'!AF22</f>
        <v>255.80975717655411</v>
      </c>
      <c r="Y27" s="547">
        <f>'4-2基礎(コスト)'!AG22</f>
        <v>258.36785474831964</v>
      </c>
      <c r="Z27" s="664">
        <f>'4-2基礎(コスト)'!AH22</f>
        <v>260.95153329580285</v>
      </c>
      <c r="AA27" s="665">
        <f>'4-2基礎(コスト)'!AI22</f>
        <v>263.56104862876089</v>
      </c>
      <c r="AB27" s="547">
        <f>'4-2基礎(コスト)'!AJ22</f>
        <v>266.19665911504848</v>
      </c>
      <c r="AC27" s="547">
        <f>'4-2基礎(コスト)'!AK22</f>
        <v>268.85862570619895</v>
      </c>
      <c r="AD27" s="547">
        <f>'4-2基礎(コスト)'!AL22</f>
        <v>271.54721196326096</v>
      </c>
      <c r="AE27" s="664">
        <f>'4-2基礎(コスト)'!AM22</f>
        <v>274.2626840828936</v>
      </c>
      <c r="AF27" s="575"/>
      <c r="AH27" s="538" t="str">
        <f>'4-3基礎(計算案内)'!V24</f>
        <v>G</v>
      </c>
    </row>
    <row r="28" spans="1:34" ht="14.25" x14ac:dyDescent="0.15">
      <c r="A28" s="150"/>
      <c r="C28" s="101"/>
      <c r="D28" s="222"/>
      <c r="E28" s="111"/>
      <c r="F28" s="107" t="s">
        <v>514</v>
      </c>
      <c r="G28" s="216">
        <f>'4-2基礎(コスト)'!O23</f>
        <v>360</v>
      </c>
      <c r="H28" s="216">
        <f>'4-2基礎(コスト)'!P23</f>
        <v>363.6</v>
      </c>
      <c r="I28" s="216">
        <f>'4-2基礎(コスト)'!Q23</f>
        <v>367.23600000000005</v>
      </c>
      <c r="J28" s="216">
        <f>'4-2基礎(コスト)'!R23</f>
        <v>370.90836000000007</v>
      </c>
      <c r="K28" s="664">
        <f>'4-2基礎(コスト)'!S23</f>
        <v>374.61744360000006</v>
      </c>
      <c r="L28" s="665">
        <f>'4-2基礎(コスト)'!T23</f>
        <v>378.36361803600005</v>
      </c>
      <c r="M28" s="547">
        <f>'4-2基礎(コスト)'!U23</f>
        <v>382.14725421636007</v>
      </c>
      <c r="N28" s="547">
        <f>'4-2基礎(コスト)'!V23</f>
        <v>385.96872675852364</v>
      </c>
      <c r="O28" s="547">
        <f>'4-2基礎(コスト)'!W23</f>
        <v>389.82841402610887</v>
      </c>
      <c r="P28" s="664">
        <f>'4-2基礎(コスト)'!X23</f>
        <v>393.72669816636994</v>
      </c>
      <c r="Q28" s="665">
        <f>'4-2基礎(コスト)'!Y23</f>
        <v>397.66396514803364</v>
      </c>
      <c r="R28" s="547">
        <f>'4-2基礎(コスト)'!Z23</f>
        <v>401.64060479951399</v>
      </c>
      <c r="S28" s="547">
        <f>'4-2基礎(コスト)'!AA23</f>
        <v>405.65701084750913</v>
      </c>
      <c r="T28" s="547">
        <f>'4-2基礎(コスト)'!AB23</f>
        <v>409.71358095598424</v>
      </c>
      <c r="U28" s="664">
        <f>'4-2基礎(コスト)'!AC23</f>
        <v>413.8107167655441</v>
      </c>
      <c r="V28" s="665">
        <f>'4-2基礎(コスト)'!AD23</f>
        <v>417.94882393319955</v>
      </c>
      <c r="W28" s="570">
        <f>'4-2基礎(コスト)'!AE23</f>
        <v>422.12831217253154</v>
      </c>
      <c r="X28" s="547">
        <f>'4-2基礎(コスト)'!AF23</f>
        <v>426.34959529425686</v>
      </c>
      <c r="Y28" s="547">
        <f>'4-2基礎(コスト)'!AG23</f>
        <v>430.61309124719941</v>
      </c>
      <c r="Z28" s="664">
        <f>'4-2基礎(コスト)'!AH23</f>
        <v>434.91922215967139</v>
      </c>
      <c r="AA28" s="665">
        <f>'4-2基礎(コスト)'!AI23</f>
        <v>439.26841438126809</v>
      </c>
      <c r="AB28" s="547">
        <f>'4-2基礎(コスト)'!AJ23</f>
        <v>443.66109852508077</v>
      </c>
      <c r="AC28" s="547">
        <f>'4-2基礎(コスト)'!AK23</f>
        <v>448.09770951033158</v>
      </c>
      <c r="AD28" s="547">
        <f>'4-2基礎(コスト)'!AL23</f>
        <v>452.57868660543488</v>
      </c>
      <c r="AE28" s="664">
        <f>'4-2基礎(コスト)'!AM23</f>
        <v>457.10447347148926</v>
      </c>
      <c r="AF28" s="574"/>
      <c r="AH28" s="538" t="str">
        <f>'4-3基礎(計算案内)'!V25</f>
        <v>G</v>
      </c>
    </row>
    <row r="29" spans="1:34" ht="14.25" x14ac:dyDescent="0.15">
      <c r="A29" s="150"/>
      <c r="C29" s="101"/>
      <c r="D29" s="223"/>
      <c r="E29" s="109"/>
      <c r="F29" s="630" t="s">
        <v>58</v>
      </c>
      <c r="G29" s="631">
        <f t="array" ref="G29">IF(G$7="",,SUM(IF(ISERROR(SEARCH(G$7,$AH$18:$AH$28)),,G$18:G$28)))</f>
        <v>0</v>
      </c>
      <c r="H29" s="631">
        <f t="array" ref="H29">IF(H$7="",,SUM(IF(ISERROR(SEARCH(H$7,$AH$18:$AH$28)),,H$18:H$28)))</f>
        <v>0</v>
      </c>
      <c r="I29" s="631">
        <f t="array" ref="I29">IF(I$7="",,SUM(IF(ISERROR(SEARCH(I$7,$AH$18:$AH$28)),,I$18:I$28)))</f>
        <v>0</v>
      </c>
      <c r="J29" s="631">
        <f t="array" ref="J29">IF(J$7="",,SUM(IF(ISERROR(SEARCH(J$7,$AH$18:$AH$28)),,J$18:J$28)))</f>
        <v>0</v>
      </c>
      <c r="K29" s="662">
        <f t="array" ref="K29">IF(K$7="",,SUM(IF(ISERROR(SEARCH(K$7,$AH$18:$AH$28)),,K$18:K$28)))</f>
        <v>0</v>
      </c>
      <c r="L29" s="663">
        <f t="array" ref="L29">IF(L$7="",,SUM(IF(ISERROR(SEARCH(L$7,$AH$18:$AH$28)),,L$18:L$28)))</f>
        <v>0</v>
      </c>
      <c r="M29" s="631">
        <f t="array" ref="M29">IF(M$7="",,SUM(IF(ISERROR(SEARCH(M$7,$AH$18:$AH$28)),,M$18:M$28)))</f>
        <v>0</v>
      </c>
      <c r="N29" s="631">
        <f t="array" ref="N29">IF(N$7="",,SUM(IF(ISERROR(SEARCH(N$7,$AH$18:$AH$28)),,N$18:N$28)))</f>
        <v>0</v>
      </c>
      <c r="O29" s="631">
        <f t="array" ref="O29">IF(O$7="",,SUM(IF(ISERROR(SEARCH(O$7,$AH$18:$AH$28)),,O$18:O$28)))</f>
        <v>0</v>
      </c>
      <c r="P29" s="662">
        <f t="array" ref="P29">IF(P$7="",,SUM(IF(ISERROR(SEARCH(P$7,$AH$18:$AH$28)),,P$18:P$28)))</f>
        <v>0</v>
      </c>
      <c r="Q29" s="663">
        <f t="array" ref="Q29">IF(Q$7="",,SUM(IF(ISERROR(SEARCH(Q$7,$AH$18:$AH$28)),,Q$18:Q$28)))</f>
        <v>0</v>
      </c>
      <c r="R29" s="631">
        <f t="array" ref="R29">IF(R$7="",,SUM(IF(ISERROR(SEARCH(R$7,$AH$18:$AH$28)),,R$18:R$28)))</f>
        <v>0</v>
      </c>
      <c r="S29" s="631">
        <f t="array" ref="S29">IF(S$7="",,SUM(IF(ISERROR(SEARCH(S$7,$AH$18:$AH$28)),,S$18:S$28)))</f>
        <v>0</v>
      </c>
      <c r="T29" s="631">
        <f t="array" ref="T29">IF(T$7="",,SUM(IF(ISERROR(SEARCH(T$7,$AH$18:$AH$28)),,T$18:T$28)))</f>
        <v>0</v>
      </c>
      <c r="U29" s="662">
        <f t="array" ref="U29">IF(U$7="",,SUM(IF(ISERROR(SEARCH(U$7,$AH$18:$AH$28)),,U$18:U$28)))</f>
        <v>0</v>
      </c>
      <c r="V29" s="663">
        <f t="array" ref="V29">IF(V$7="",,SUM(IF(ISERROR(SEARCH(V$7,$AH$18:$AH$28)),,V$18:V$28)))</f>
        <v>0</v>
      </c>
      <c r="W29" s="631">
        <f t="array" ref="W29">IF(W$7="",,SUM(IF(ISERROR(SEARCH(W$7,$AH$18:$AH$28)),,W$18:W$28)))</f>
        <v>0</v>
      </c>
      <c r="X29" s="631">
        <f t="array" ref="X29">IF(X$7="",,SUM(IF(ISERROR(SEARCH(X$7,$AH$18:$AH$28)),,X$18:X$28)))</f>
        <v>0</v>
      </c>
      <c r="Y29" s="631">
        <f t="array" ref="Y29">IF(Y$7="",,SUM(IF(ISERROR(SEARCH(Y$7,$AH$18:$AH$28)),,Y$18:Y$28)))</f>
        <v>0</v>
      </c>
      <c r="Z29" s="662">
        <f t="array" ref="Z29">IF(Z$7="",,SUM(IF(ISERROR(SEARCH(Z$7,$AH$18:$AH$28)),,Z$18:Z$28)))</f>
        <v>0</v>
      </c>
      <c r="AA29" s="663">
        <f t="array" ref="AA29">IF(AA$7="",,SUM(IF(ISERROR(SEARCH(AA$7,$AH$18:$AH$28)),,AA$18:AA$28)))</f>
        <v>0</v>
      </c>
      <c r="AB29" s="631">
        <f t="array" ref="AB29">IF(AB$7="",,SUM(IF(ISERROR(SEARCH(AB$7,$AH$18:$AH$28)),,AB$18:AB$28)))</f>
        <v>0</v>
      </c>
      <c r="AC29" s="631">
        <f t="array" ref="AC29">IF(AC$7="",,SUM(IF(ISERROR(SEARCH(AC$7,$AH$18:$AH$28)),,AC$18:AC$28)))</f>
        <v>0</v>
      </c>
      <c r="AD29" s="631">
        <f t="array" ref="AD29">IF(AD$7="",,SUM(IF(ISERROR(SEARCH(AD$7,$AH$18:$AH$28)),,AD$18:AD$28)))</f>
        <v>0</v>
      </c>
      <c r="AE29" s="662">
        <f t="array" ref="AE29">IF(AE$7="",,SUM(IF(ISERROR(SEARCH(AE$7,$AH$18:$AH$28)),,AE$18:AE$28)))</f>
        <v>0</v>
      </c>
      <c r="AF29" s="667">
        <f>SUM(G29:AE29)</f>
        <v>0</v>
      </c>
      <c r="AH29" s="607"/>
    </row>
    <row r="30" spans="1:34" ht="14.25" x14ac:dyDescent="0.15">
      <c r="A30" s="150"/>
      <c r="C30" s="101"/>
      <c r="D30" s="1003" t="s">
        <v>33</v>
      </c>
      <c r="E30" s="99" t="s">
        <v>56</v>
      </c>
      <c r="F30" s="107" t="s">
        <v>55</v>
      </c>
      <c r="G30" s="216">
        <f>'4-2基礎(コスト)'!O25</f>
        <v>0</v>
      </c>
      <c r="H30" s="216">
        <f>'4-2基礎(コスト)'!P25</f>
        <v>0</v>
      </c>
      <c r="I30" s="216">
        <f>'4-2基礎(コスト)'!Q25</f>
        <v>0</v>
      </c>
      <c r="J30" s="216">
        <f>'4-2基礎(コスト)'!R25</f>
        <v>0</v>
      </c>
      <c r="K30" s="664">
        <f>'4-2基礎(コスト)'!S25</f>
        <v>0</v>
      </c>
      <c r="L30" s="665">
        <f>'4-2基礎(コスト)'!T25</f>
        <v>0</v>
      </c>
      <c r="M30" s="547">
        <f>'4-2基礎(コスト)'!U25</f>
        <v>0</v>
      </c>
      <c r="N30" s="547">
        <f>'4-2基礎(コスト)'!V25</f>
        <v>0</v>
      </c>
      <c r="O30" s="547">
        <f>'4-2基礎(コスト)'!W25</f>
        <v>0</v>
      </c>
      <c r="P30" s="664">
        <f>'4-2基礎(コスト)'!X25</f>
        <v>0</v>
      </c>
      <c r="Q30" s="665">
        <f>'4-2基礎(コスト)'!Y25</f>
        <v>0</v>
      </c>
      <c r="R30" s="547">
        <f>'4-2基礎(コスト)'!Z25</f>
        <v>0</v>
      </c>
      <c r="S30" s="547">
        <f>'4-2基礎(コスト)'!AA25</f>
        <v>0</v>
      </c>
      <c r="T30" s="547">
        <f>'4-2基礎(コスト)'!AB25</f>
        <v>0</v>
      </c>
      <c r="U30" s="664">
        <f>'4-2基礎(コスト)'!AC25</f>
        <v>0</v>
      </c>
      <c r="V30" s="665">
        <f>'4-2基礎(コスト)'!AD25</f>
        <v>0</v>
      </c>
      <c r="W30" s="570">
        <f>'4-2基礎(コスト)'!AE25</f>
        <v>0</v>
      </c>
      <c r="X30" s="547">
        <f>'4-2基礎(コスト)'!AF25</f>
        <v>0</v>
      </c>
      <c r="Y30" s="547">
        <f>'4-2基礎(コスト)'!AG25</f>
        <v>0</v>
      </c>
      <c r="Z30" s="664">
        <f>'4-2基礎(コスト)'!AH25</f>
        <v>0</v>
      </c>
      <c r="AA30" s="665">
        <f>'4-2基礎(コスト)'!AI25</f>
        <v>0</v>
      </c>
      <c r="AB30" s="547">
        <f>'4-2基礎(コスト)'!AJ25</f>
        <v>0</v>
      </c>
      <c r="AC30" s="547">
        <f>'4-2基礎(コスト)'!AK25</f>
        <v>0</v>
      </c>
      <c r="AD30" s="547">
        <f>'4-2基礎(コスト)'!AL25</f>
        <v>0</v>
      </c>
      <c r="AE30" s="664">
        <f>'4-2基礎(コスト)'!AM25</f>
        <v>0</v>
      </c>
      <c r="AF30" s="669"/>
      <c r="AH30" s="538" t="str">
        <f>'4-3基礎(計算案内)'!V27</f>
        <v>CFG</v>
      </c>
    </row>
    <row r="31" spans="1:34" ht="14.25" x14ac:dyDescent="0.15">
      <c r="A31" s="150"/>
      <c r="C31" s="101"/>
      <c r="D31" s="1004"/>
      <c r="E31" s="111" t="s">
        <v>42</v>
      </c>
      <c r="F31" s="107" t="s">
        <v>69</v>
      </c>
      <c r="G31" s="216">
        <f>'4-2基礎(コスト)'!O26</f>
        <v>0</v>
      </c>
      <c r="H31" s="216">
        <f>'4-2基礎(コスト)'!P26</f>
        <v>0</v>
      </c>
      <c r="I31" s="216">
        <f>'4-2基礎(コスト)'!Q26</f>
        <v>0</v>
      </c>
      <c r="J31" s="216">
        <f>'4-2基礎(コスト)'!R26</f>
        <v>0</v>
      </c>
      <c r="K31" s="664">
        <f>'4-2基礎(コスト)'!S26</f>
        <v>0</v>
      </c>
      <c r="L31" s="665">
        <f>'4-2基礎(コスト)'!T26</f>
        <v>0</v>
      </c>
      <c r="M31" s="547">
        <f>'4-2基礎(コスト)'!U26</f>
        <v>0</v>
      </c>
      <c r="N31" s="547">
        <f>'4-2基礎(コスト)'!V26</f>
        <v>0</v>
      </c>
      <c r="O31" s="547">
        <f>'4-2基礎(コスト)'!W26</f>
        <v>0</v>
      </c>
      <c r="P31" s="664">
        <f>'4-2基礎(コスト)'!X26</f>
        <v>0</v>
      </c>
      <c r="Q31" s="665">
        <f>'4-2基礎(コスト)'!Y26</f>
        <v>0</v>
      </c>
      <c r="R31" s="547">
        <f>'4-2基礎(コスト)'!Z26</f>
        <v>0</v>
      </c>
      <c r="S31" s="547">
        <f>'4-2基礎(コスト)'!AA26</f>
        <v>0</v>
      </c>
      <c r="T31" s="547">
        <f>'4-2基礎(コスト)'!AB26</f>
        <v>0</v>
      </c>
      <c r="U31" s="664">
        <f>'4-2基礎(コスト)'!AC26</f>
        <v>0</v>
      </c>
      <c r="V31" s="665">
        <f>'4-2基礎(コスト)'!AD26</f>
        <v>0</v>
      </c>
      <c r="W31" s="570">
        <f>'4-2基礎(コスト)'!AE26</f>
        <v>0</v>
      </c>
      <c r="X31" s="547">
        <f>'4-2基礎(コスト)'!AF26</f>
        <v>0</v>
      </c>
      <c r="Y31" s="547">
        <f>'4-2基礎(コスト)'!AG26</f>
        <v>0</v>
      </c>
      <c r="Z31" s="664">
        <f>'4-2基礎(コスト)'!AH26</f>
        <v>0</v>
      </c>
      <c r="AA31" s="665">
        <f>'4-2基礎(コスト)'!AI26</f>
        <v>0</v>
      </c>
      <c r="AB31" s="547">
        <f>'4-2基礎(コスト)'!AJ26</f>
        <v>0</v>
      </c>
      <c r="AC31" s="547">
        <f>'4-2基礎(コスト)'!AK26</f>
        <v>0</v>
      </c>
      <c r="AD31" s="547">
        <f>'4-2基礎(コスト)'!AL26</f>
        <v>0</v>
      </c>
      <c r="AE31" s="664">
        <f>'4-2基礎(コスト)'!AM26</f>
        <v>0</v>
      </c>
      <c r="AF31" s="575"/>
      <c r="AH31" s="538" t="str">
        <f>'4-3基礎(計算案内)'!V28</f>
        <v>ABC</v>
      </c>
    </row>
    <row r="32" spans="1:34" ht="14.25" x14ac:dyDescent="0.15">
      <c r="A32" s="150"/>
      <c r="C32" s="101"/>
      <c r="D32" s="222"/>
      <c r="E32" s="106" t="s">
        <v>62</v>
      </c>
      <c r="F32" s="107" t="s">
        <v>163</v>
      </c>
      <c r="G32" s="216">
        <f>'4-2基礎(コスト)'!O27</f>
        <v>0</v>
      </c>
      <c r="H32" s="216">
        <f>'4-2基礎(コスト)'!P27</f>
        <v>0</v>
      </c>
      <c r="I32" s="216">
        <f>'4-2基礎(コスト)'!Q27</f>
        <v>0</v>
      </c>
      <c r="J32" s="216">
        <f>'4-2基礎(コスト)'!R27</f>
        <v>0</v>
      </c>
      <c r="K32" s="664">
        <f>'4-2基礎(コスト)'!S27</f>
        <v>0</v>
      </c>
      <c r="L32" s="665">
        <f>'4-2基礎(コスト)'!T27</f>
        <v>0</v>
      </c>
      <c r="M32" s="547">
        <f>'4-2基礎(コスト)'!U27</f>
        <v>0</v>
      </c>
      <c r="N32" s="547">
        <f>'4-2基礎(コスト)'!V27</f>
        <v>0</v>
      </c>
      <c r="O32" s="547">
        <f>'4-2基礎(コスト)'!W27</f>
        <v>0</v>
      </c>
      <c r="P32" s="664">
        <f>'4-2基礎(コスト)'!X27</f>
        <v>0</v>
      </c>
      <c r="Q32" s="665">
        <f>'4-2基礎(コスト)'!Y27</f>
        <v>0</v>
      </c>
      <c r="R32" s="547">
        <f>'4-2基礎(コスト)'!Z27</f>
        <v>0</v>
      </c>
      <c r="S32" s="547">
        <f>'4-2基礎(コスト)'!AA27</f>
        <v>0</v>
      </c>
      <c r="T32" s="547">
        <f>'4-2基礎(コスト)'!AB27</f>
        <v>0</v>
      </c>
      <c r="U32" s="664">
        <f>'4-2基礎(コスト)'!AC27</f>
        <v>0</v>
      </c>
      <c r="V32" s="665">
        <f>'4-2基礎(コスト)'!AD27</f>
        <v>0</v>
      </c>
      <c r="W32" s="570">
        <f>'4-2基礎(コスト)'!AE27</f>
        <v>0</v>
      </c>
      <c r="X32" s="547">
        <f>'4-2基礎(コスト)'!AF27</f>
        <v>0</v>
      </c>
      <c r="Y32" s="547">
        <f>'4-2基礎(コスト)'!AG27</f>
        <v>0</v>
      </c>
      <c r="Z32" s="664">
        <f>'4-2基礎(コスト)'!AH27</f>
        <v>0</v>
      </c>
      <c r="AA32" s="665">
        <f>'4-2基礎(コスト)'!AI27</f>
        <v>0</v>
      </c>
      <c r="AB32" s="547">
        <f>'4-2基礎(コスト)'!AJ27</f>
        <v>0</v>
      </c>
      <c r="AC32" s="547">
        <f>'4-2基礎(コスト)'!AK27</f>
        <v>0</v>
      </c>
      <c r="AD32" s="547">
        <f>'4-2基礎(コスト)'!AL27</f>
        <v>0</v>
      </c>
      <c r="AE32" s="664">
        <f>'4-2基礎(コスト)'!AM27</f>
        <v>0</v>
      </c>
      <c r="AF32" s="575"/>
      <c r="AH32" s="538" t="str">
        <f>'4-3基礎(計算案内)'!V29</f>
        <v>ABCFG</v>
      </c>
    </row>
    <row r="33" spans="1:34" ht="14.25" x14ac:dyDescent="0.15">
      <c r="A33" s="150"/>
      <c r="C33" s="101"/>
      <c r="D33" s="98"/>
      <c r="E33" s="99" t="s">
        <v>73</v>
      </c>
      <c r="F33" s="107" t="s">
        <v>76</v>
      </c>
      <c r="G33" s="216">
        <f>'4-2基礎(コスト)'!O28</f>
        <v>0</v>
      </c>
      <c r="H33" s="216">
        <f>'4-2基礎(コスト)'!P28</f>
        <v>0</v>
      </c>
      <c r="I33" s="216">
        <f>'4-2基礎(コスト)'!Q28</f>
        <v>0</v>
      </c>
      <c r="J33" s="216">
        <f>'4-2基礎(コスト)'!R28</f>
        <v>0</v>
      </c>
      <c r="K33" s="664">
        <f>'4-2基礎(コスト)'!S28</f>
        <v>0</v>
      </c>
      <c r="L33" s="665">
        <f>'4-2基礎(コスト)'!T28</f>
        <v>0</v>
      </c>
      <c r="M33" s="547">
        <f>'4-2基礎(コスト)'!U28</f>
        <v>0</v>
      </c>
      <c r="N33" s="547">
        <f>'4-2基礎(コスト)'!V28</f>
        <v>0</v>
      </c>
      <c r="O33" s="547">
        <f>'4-2基礎(コスト)'!W28</f>
        <v>0</v>
      </c>
      <c r="P33" s="664">
        <f>'4-2基礎(コスト)'!X28</f>
        <v>0</v>
      </c>
      <c r="Q33" s="665">
        <f>'4-2基礎(コスト)'!Y28</f>
        <v>0</v>
      </c>
      <c r="R33" s="547">
        <f>'4-2基礎(コスト)'!Z28</f>
        <v>0</v>
      </c>
      <c r="S33" s="547">
        <f>'4-2基礎(コスト)'!AA28</f>
        <v>0</v>
      </c>
      <c r="T33" s="547">
        <f>'4-2基礎(コスト)'!AB28</f>
        <v>0</v>
      </c>
      <c r="U33" s="664">
        <f>'4-2基礎(コスト)'!AC28</f>
        <v>0</v>
      </c>
      <c r="V33" s="665">
        <f>'4-2基礎(コスト)'!AD28</f>
        <v>0</v>
      </c>
      <c r="W33" s="570">
        <f>'4-2基礎(コスト)'!AE28</f>
        <v>0</v>
      </c>
      <c r="X33" s="547">
        <f>'4-2基礎(コスト)'!AF28</f>
        <v>0</v>
      </c>
      <c r="Y33" s="547">
        <f>'4-2基礎(コスト)'!AG28</f>
        <v>0</v>
      </c>
      <c r="Z33" s="664">
        <f>'4-2基礎(コスト)'!AH28</f>
        <v>0</v>
      </c>
      <c r="AA33" s="665">
        <f>'4-2基礎(コスト)'!AI28</f>
        <v>0</v>
      </c>
      <c r="AB33" s="547">
        <f>'4-2基礎(コスト)'!AJ28</f>
        <v>0</v>
      </c>
      <c r="AC33" s="547">
        <f>'4-2基礎(コスト)'!AK28</f>
        <v>0</v>
      </c>
      <c r="AD33" s="547">
        <f>'4-2基礎(コスト)'!AL28</f>
        <v>0</v>
      </c>
      <c r="AE33" s="664">
        <f>'4-2基礎(コスト)'!AM28</f>
        <v>0</v>
      </c>
      <c r="AF33" s="574"/>
      <c r="AH33" s="538" t="str">
        <f>'4-3基礎(計算案内)'!V30</f>
        <v>ABCFG</v>
      </c>
    </row>
    <row r="34" spans="1:34" ht="14.25" x14ac:dyDescent="0.15">
      <c r="A34" s="150"/>
      <c r="C34" s="101"/>
      <c r="D34" s="223"/>
      <c r="E34" s="109"/>
      <c r="F34" s="630" t="s">
        <v>59</v>
      </c>
      <c r="G34" s="631">
        <f t="array" ref="G34">IF(G$7="",,SUM(IF(ISERROR(SEARCH(G$7,$AH$30:$AH$33)),,G$30:G$33)))</f>
        <v>0</v>
      </c>
      <c r="H34" s="631">
        <f t="array" ref="H34">IF(H$7="",,SUM(IF(ISERROR(SEARCH(H$7,$AH$30:$AH$33)),,H$30:H$33)))</f>
        <v>0</v>
      </c>
      <c r="I34" s="631">
        <f t="array" ref="I34">IF(I$7="",,SUM(IF(ISERROR(SEARCH(I$7,$AH$30:$AH$33)),,I$30:I$33)))</f>
        <v>0</v>
      </c>
      <c r="J34" s="631">
        <f t="array" ref="J34">IF(J$7="",,SUM(IF(ISERROR(SEARCH(J$7,$AH$30:$AH$33)),,J$30:J$33)))</f>
        <v>0</v>
      </c>
      <c r="K34" s="662">
        <f t="array" ref="K34">IF(K$7="",,SUM(IF(ISERROR(SEARCH(K$7,$AH$30:$AH$33)),,K$30:K$33)))</f>
        <v>0</v>
      </c>
      <c r="L34" s="663">
        <f t="array" ref="L34">IF(L$7="",,SUM(IF(ISERROR(SEARCH(L$7,$AH$30:$AH$33)),,L$30:L$33)))</f>
        <v>0</v>
      </c>
      <c r="M34" s="631">
        <f t="array" ref="M34">IF(M$7="",,SUM(IF(ISERROR(SEARCH(M$7,$AH$30:$AH$33)),,M$30:M$33)))</f>
        <v>0</v>
      </c>
      <c r="N34" s="631">
        <f t="array" ref="N34">IF(N$7="",,SUM(IF(ISERROR(SEARCH(N$7,$AH$30:$AH$33)),,N$30:N$33)))</f>
        <v>0</v>
      </c>
      <c r="O34" s="631">
        <f t="array" ref="O34">IF(O$7="",,SUM(IF(ISERROR(SEARCH(O$7,$AH$30:$AH$33)),,O$30:O$33)))</f>
        <v>0</v>
      </c>
      <c r="P34" s="662">
        <f t="array" ref="P34">IF(P$7="",,SUM(IF(ISERROR(SEARCH(P$7,$AH$30:$AH$33)),,P$30:P$33)))</f>
        <v>0</v>
      </c>
      <c r="Q34" s="663">
        <f t="array" ref="Q34">IF(Q$7="",,SUM(IF(ISERROR(SEARCH(Q$7,$AH$30:$AH$33)),,Q$30:Q$33)))</f>
        <v>0</v>
      </c>
      <c r="R34" s="631">
        <f t="array" ref="R34">IF(R$7="",,SUM(IF(ISERROR(SEARCH(R$7,$AH$30:$AH$33)),,R$30:R$33)))</f>
        <v>0</v>
      </c>
      <c r="S34" s="631">
        <f t="array" ref="S34">IF(S$7="",,SUM(IF(ISERROR(SEARCH(S$7,$AH$30:$AH$33)),,S$30:S$33)))</f>
        <v>0</v>
      </c>
      <c r="T34" s="631">
        <f t="array" ref="T34">IF(T$7="",,SUM(IF(ISERROR(SEARCH(T$7,$AH$30:$AH$33)),,T$30:T$33)))</f>
        <v>0</v>
      </c>
      <c r="U34" s="662">
        <f t="array" ref="U34">IF(U$7="",,SUM(IF(ISERROR(SEARCH(U$7,$AH$30:$AH$33)),,U$30:U$33)))</f>
        <v>0</v>
      </c>
      <c r="V34" s="663">
        <f t="array" ref="V34">IF(V$7="",,SUM(IF(ISERROR(SEARCH(V$7,$AH$30:$AH$33)),,V$30:V$33)))</f>
        <v>0</v>
      </c>
      <c r="W34" s="631">
        <f t="array" ref="W34">IF(W$7="",,SUM(IF(ISERROR(SEARCH(W$7,$AH$30:$AH$33)),,W$30:W$33)))</f>
        <v>0</v>
      </c>
      <c r="X34" s="631">
        <f t="array" ref="X34">IF(X$7="",,SUM(IF(ISERROR(SEARCH(X$7,$AH$30:$AH$33)),,X$30:X$33)))</f>
        <v>0</v>
      </c>
      <c r="Y34" s="631">
        <f t="array" ref="Y34">IF(Y$7="",,SUM(IF(ISERROR(SEARCH(Y$7,$AH$30:$AH$33)),,Y$30:Y$33)))</f>
        <v>0</v>
      </c>
      <c r="Z34" s="662">
        <f t="array" ref="Z34">IF(Z$7="",,SUM(IF(ISERROR(SEARCH(Z$7,$AH$30:$AH$33)),,Z$30:Z$33)))</f>
        <v>0</v>
      </c>
      <c r="AA34" s="663">
        <f t="array" ref="AA34">IF(AA$7="",,SUM(IF(ISERROR(SEARCH(AA$7,$AH$30:$AH$33)),,AA$30:AA$33)))</f>
        <v>0</v>
      </c>
      <c r="AB34" s="631">
        <f t="array" ref="AB34">IF(AB$7="",,SUM(IF(ISERROR(SEARCH(AB$7,$AH$30:$AH$33)),,AB$30:AB$33)))</f>
        <v>0</v>
      </c>
      <c r="AC34" s="631">
        <f t="array" ref="AC34">IF(AC$7="",,SUM(IF(ISERROR(SEARCH(AC$7,$AH$30:$AH$33)),,AC$30:AC$33)))</f>
        <v>0</v>
      </c>
      <c r="AD34" s="631">
        <f t="array" ref="AD34">IF(AD$7="",,SUM(IF(ISERROR(SEARCH(AD$7,$AH$30:$AH$33)),,AD$30:AD$33)))</f>
        <v>0</v>
      </c>
      <c r="AE34" s="662">
        <f>IF(AE$7="",,SUM(IF(ISERROR(SEARCH(AE$7,$AH$30:$AH$33)),,AE$30:AE$33)))</f>
        <v>0</v>
      </c>
      <c r="AF34" s="667">
        <f>SUM(G34:AE34)</f>
        <v>0</v>
      </c>
      <c r="AH34" s="607"/>
    </row>
    <row r="35" spans="1:34" ht="14.25" x14ac:dyDescent="0.15">
      <c r="A35" s="150"/>
      <c r="C35" s="101"/>
      <c r="D35" s="221" t="s">
        <v>37</v>
      </c>
      <c r="E35" s="106" t="s">
        <v>44</v>
      </c>
      <c r="F35" s="721" t="s">
        <v>540</v>
      </c>
      <c r="G35" s="216">
        <f>'4-2基礎(コスト)'!O30</f>
        <v>0</v>
      </c>
      <c r="H35" s="216">
        <f>'4-2基礎(コスト)'!P30</f>
        <v>0</v>
      </c>
      <c r="I35" s="216">
        <f>'4-2基礎(コスト)'!Q30</f>
        <v>0</v>
      </c>
      <c r="J35" s="216">
        <f>'4-2基礎(コスト)'!R30</f>
        <v>0</v>
      </c>
      <c r="K35" s="664">
        <f>'4-2基礎(コスト)'!S30</f>
        <v>0</v>
      </c>
      <c r="L35" s="665">
        <f>'4-2基礎(コスト)'!T30</f>
        <v>0</v>
      </c>
      <c r="M35" s="547">
        <f>'4-2基礎(コスト)'!U30</f>
        <v>0</v>
      </c>
      <c r="N35" s="547">
        <f>'4-2基礎(コスト)'!V30</f>
        <v>0</v>
      </c>
      <c r="O35" s="547">
        <f>'4-2基礎(コスト)'!W30</f>
        <v>0</v>
      </c>
      <c r="P35" s="664">
        <f>'4-2基礎(コスト)'!X30</f>
        <v>0</v>
      </c>
      <c r="Q35" s="665">
        <f>'4-2基礎(コスト)'!Y30</f>
        <v>0</v>
      </c>
      <c r="R35" s="547">
        <f>'4-2基礎(コスト)'!Z30</f>
        <v>0</v>
      </c>
      <c r="S35" s="547">
        <f>'4-2基礎(コスト)'!AA30</f>
        <v>0</v>
      </c>
      <c r="T35" s="547">
        <f>'4-2基礎(コスト)'!AB30</f>
        <v>0</v>
      </c>
      <c r="U35" s="664">
        <f>'4-2基礎(コスト)'!AC30</f>
        <v>0</v>
      </c>
      <c r="V35" s="665">
        <f>'4-2基礎(コスト)'!AD30</f>
        <v>0</v>
      </c>
      <c r="W35" s="570">
        <f>'4-2基礎(コスト)'!AE30</f>
        <v>0</v>
      </c>
      <c r="X35" s="547">
        <f>'4-2基礎(コスト)'!AF30</f>
        <v>0</v>
      </c>
      <c r="Y35" s="547">
        <f>'4-2基礎(コスト)'!AG30</f>
        <v>0</v>
      </c>
      <c r="Z35" s="664">
        <f>'4-2基礎(コスト)'!AH30</f>
        <v>0</v>
      </c>
      <c r="AA35" s="665">
        <f>'4-2基礎(コスト)'!AI30</f>
        <v>0</v>
      </c>
      <c r="AB35" s="547">
        <f>'4-2基礎(コスト)'!AJ30</f>
        <v>0</v>
      </c>
      <c r="AC35" s="547">
        <f>'4-2基礎(コスト)'!AK30</f>
        <v>0</v>
      </c>
      <c r="AD35" s="547">
        <f>'4-2基礎(コスト)'!AL30</f>
        <v>0</v>
      </c>
      <c r="AE35" s="664">
        <f>'4-2基礎(コスト)'!AM30</f>
        <v>0</v>
      </c>
      <c r="AF35" s="669"/>
      <c r="AH35" s="538" t="str">
        <f>'4-3基礎(計算案内)'!V32</f>
        <v>DEHI</v>
      </c>
    </row>
    <row r="36" spans="1:34" ht="14.25" x14ac:dyDescent="0.15">
      <c r="A36" s="150"/>
      <c r="C36" s="101"/>
      <c r="D36" s="505"/>
      <c r="E36" s="108"/>
      <c r="F36" s="108" t="s">
        <v>43</v>
      </c>
      <c r="G36" s="216">
        <f>'4-2基礎(コスト)'!O31</f>
        <v>0</v>
      </c>
      <c r="H36" s="216">
        <f>'4-2基礎(コスト)'!P31</f>
        <v>0</v>
      </c>
      <c r="I36" s="216">
        <f>'4-2基礎(コスト)'!Q31</f>
        <v>0</v>
      </c>
      <c r="J36" s="216">
        <f>'4-2基礎(コスト)'!R31</f>
        <v>0</v>
      </c>
      <c r="K36" s="664">
        <f>'4-2基礎(コスト)'!S31</f>
        <v>0</v>
      </c>
      <c r="L36" s="665">
        <f>'4-2基礎(コスト)'!T31</f>
        <v>0</v>
      </c>
      <c r="M36" s="547">
        <f>'4-2基礎(コスト)'!U31</f>
        <v>0</v>
      </c>
      <c r="N36" s="547">
        <f>'4-2基礎(コスト)'!V31</f>
        <v>0</v>
      </c>
      <c r="O36" s="547">
        <f>'4-2基礎(コスト)'!W31</f>
        <v>0</v>
      </c>
      <c r="P36" s="664">
        <f>'4-2基礎(コスト)'!X31</f>
        <v>0</v>
      </c>
      <c r="Q36" s="665">
        <f>'4-2基礎(コスト)'!Y31</f>
        <v>0</v>
      </c>
      <c r="R36" s="547">
        <f>'4-2基礎(コスト)'!Z31</f>
        <v>0</v>
      </c>
      <c r="S36" s="547">
        <f>'4-2基礎(コスト)'!AA31</f>
        <v>0</v>
      </c>
      <c r="T36" s="547">
        <f>'4-2基礎(コスト)'!AB31</f>
        <v>0</v>
      </c>
      <c r="U36" s="664">
        <f>'4-2基礎(コスト)'!AC31</f>
        <v>0</v>
      </c>
      <c r="V36" s="665">
        <f>'4-2基礎(コスト)'!AD31</f>
        <v>0</v>
      </c>
      <c r="W36" s="570">
        <f>'4-2基礎(コスト)'!AE31</f>
        <v>0</v>
      </c>
      <c r="X36" s="547">
        <f>'4-2基礎(コスト)'!AF31</f>
        <v>0</v>
      </c>
      <c r="Y36" s="547">
        <f>'4-2基礎(コスト)'!AG31</f>
        <v>0</v>
      </c>
      <c r="Z36" s="664">
        <f>'4-2基礎(コスト)'!AH31</f>
        <v>0</v>
      </c>
      <c r="AA36" s="665">
        <f>'4-2基礎(コスト)'!AI31</f>
        <v>0</v>
      </c>
      <c r="AB36" s="547">
        <f>'4-2基礎(コスト)'!AJ31</f>
        <v>0</v>
      </c>
      <c r="AC36" s="547">
        <f>'4-2基礎(コスト)'!AK31</f>
        <v>0</v>
      </c>
      <c r="AD36" s="547">
        <f>'4-2基礎(コスト)'!AL31</f>
        <v>0</v>
      </c>
      <c r="AE36" s="664">
        <f>'4-2基礎(コスト)'!AM31</f>
        <v>0</v>
      </c>
      <c r="AF36" s="575"/>
      <c r="AH36" s="538" t="str">
        <f>'4-3基礎(計算案内)'!V33</f>
        <v>ABCFG</v>
      </c>
    </row>
    <row r="37" spans="1:34" ht="14.25" x14ac:dyDescent="0.15">
      <c r="A37" s="150"/>
      <c r="C37" s="101"/>
      <c r="D37" s="222"/>
      <c r="E37" s="108"/>
      <c r="F37" s="99" t="s">
        <v>56</v>
      </c>
      <c r="G37" s="216">
        <f>'4-2基礎(コスト)'!O32</f>
        <v>0</v>
      </c>
      <c r="H37" s="216">
        <f>'4-2基礎(コスト)'!P32</f>
        <v>0</v>
      </c>
      <c r="I37" s="216">
        <f>'4-2基礎(コスト)'!Q32</f>
        <v>0</v>
      </c>
      <c r="J37" s="216">
        <f>'4-2基礎(コスト)'!R32</f>
        <v>0</v>
      </c>
      <c r="K37" s="664">
        <f>'4-2基礎(コスト)'!S32</f>
        <v>0</v>
      </c>
      <c r="L37" s="665">
        <f>'4-2基礎(コスト)'!T32</f>
        <v>0</v>
      </c>
      <c r="M37" s="547">
        <f>'4-2基礎(コスト)'!U32</f>
        <v>0</v>
      </c>
      <c r="N37" s="547">
        <f>'4-2基礎(コスト)'!V32</f>
        <v>0</v>
      </c>
      <c r="O37" s="547">
        <f>'4-2基礎(コスト)'!W32</f>
        <v>0</v>
      </c>
      <c r="P37" s="664">
        <f>'4-2基礎(コスト)'!X32</f>
        <v>0</v>
      </c>
      <c r="Q37" s="665">
        <f>'4-2基礎(コスト)'!Y32</f>
        <v>0</v>
      </c>
      <c r="R37" s="547">
        <f>'4-2基礎(コスト)'!Z32</f>
        <v>0</v>
      </c>
      <c r="S37" s="547">
        <f>'4-2基礎(コスト)'!AA32</f>
        <v>0</v>
      </c>
      <c r="T37" s="547">
        <f>'4-2基礎(コスト)'!AB32</f>
        <v>0</v>
      </c>
      <c r="U37" s="664">
        <f>'4-2基礎(コスト)'!AC32</f>
        <v>0</v>
      </c>
      <c r="V37" s="665">
        <f>'4-2基礎(コスト)'!AD32</f>
        <v>0</v>
      </c>
      <c r="W37" s="570">
        <f>'4-2基礎(コスト)'!AE32</f>
        <v>0</v>
      </c>
      <c r="X37" s="547">
        <f>'4-2基礎(コスト)'!AF32</f>
        <v>0</v>
      </c>
      <c r="Y37" s="547">
        <f>'4-2基礎(コスト)'!AG32</f>
        <v>0</v>
      </c>
      <c r="Z37" s="664">
        <f>'4-2基礎(コスト)'!AH32</f>
        <v>0</v>
      </c>
      <c r="AA37" s="665">
        <f>'4-2基礎(コスト)'!AI32</f>
        <v>0</v>
      </c>
      <c r="AB37" s="547">
        <f>'4-2基礎(コスト)'!AJ32</f>
        <v>0</v>
      </c>
      <c r="AC37" s="547">
        <f>'4-2基礎(コスト)'!AK32</f>
        <v>0</v>
      </c>
      <c r="AD37" s="547">
        <f>'4-2基礎(コスト)'!AL32</f>
        <v>0</v>
      </c>
      <c r="AE37" s="664">
        <f>'4-2基礎(コスト)'!AM32</f>
        <v>0</v>
      </c>
      <c r="AF37" s="575"/>
      <c r="AH37" s="538" t="str">
        <f>'4-3基礎(計算案内)'!V34</f>
        <v>ABCFG</v>
      </c>
    </row>
    <row r="38" spans="1:34" ht="14.25" hidden="1" x14ac:dyDescent="0.15">
      <c r="A38" s="150"/>
      <c r="C38" s="101"/>
      <c r="D38" s="98"/>
      <c r="E38" s="99" t="s">
        <v>77</v>
      </c>
      <c r="F38" s="99"/>
      <c r="G38" s="216">
        <f>'4-2基礎(コスト)'!O33</f>
        <v>0</v>
      </c>
      <c r="H38" s="216">
        <f>'4-2基礎(コスト)'!P33</f>
        <v>0</v>
      </c>
      <c r="I38" s="216">
        <f>'4-2基礎(コスト)'!Q33</f>
        <v>0</v>
      </c>
      <c r="J38" s="216">
        <f>'4-2基礎(コスト)'!R33</f>
        <v>0</v>
      </c>
      <c r="K38" s="664">
        <f>'4-2基礎(コスト)'!S33</f>
        <v>0</v>
      </c>
      <c r="L38" s="665">
        <f>'4-2基礎(コスト)'!T33</f>
        <v>0</v>
      </c>
      <c r="M38" s="547">
        <f>'4-2基礎(コスト)'!U33</f>
        <v>0</v>
      </c>
      <c r="N38" s="547">
        <f>'4-2基礎(コスト)'!V33</f>
        <v>0</v>
      </c>
      <c r="O38" s="547">
        <f>'4-2基礎(コスト)'!W33</f>
        <v>0</v>
      </c>
      <c r="P38" s="664">
        <f>'4-2基礎(コスト)'!X33</f>
        <v>0</v>
      </c>
      <c r="Q38" s="665">
        <f>'4-2基礎(コスト)'!Y33</f>
        <v>0</v>
      </c>
      <c r="R38" s="547">
        <f>'4-2基礎(コスト)'!Z33</f>
        <v>0</v>
      </c>
      <c r="S38" s="547">
        <f>'4-2基礎(コスト)'!AA33</f>
        <v>0</v>
      </c>
      <c r="T38" s="547">
        <f>'4-2基礎(コスト)'!AB33</f>
        <v>0</v>
      </c>
      <c r="U38" s="664">
        <f>'4-2基礎(コスト)'!AC33</f>
        <v>0</v>
      </c>
      <c r="V38" s="665">
        <f>'4-2基礎(コスト)'!AD33</f>
        <v>0</v>
      </c>
      <c r="W38" s="216">
        <f>'4-2基礎(コスト)'!AE33</f>
        <v>0</v>
      </c>
      <c r="X38" s="216">
        <f>'4-2基礎(コスト)'!AF33</f>
        <v>0</v>
      </c>
      <c r="Y38" s="216">
        <f>'4-2基礎(コスト)'!AG33</f>
        <v>0</v>
      </c>
      <c r="Z38" s="664">
        <f>'4-2基礎(コスト)'!AH33</f>
        <v>0</v>
      </c>
      <c r="AA38" s="665">
        <f>'4-2基礎(コスト)'!AI33</f>
        <v>0</v>
      </c>
      <c r="AB38" s="216">
        <f>'4-2基礎(コスト)'!AJ33</f>
        <v>0</v>
      </c>
      <c r="AC38" s="216">
        <f>'4-2基礎(コスト)'!AK33</f>
        <v>0</v>
      </c>
      <c r="AD38" s="216">
        <f>'4-2基礎(コスト)'!AL33</f>
        <v>0</v>
      </c>
      <c r="AE38" s="664">
        <f>'4-2基礎(コスト)'!AM33</f>
        <v>0</v>
      </c>
      <c r="AF38" s="670">
        <f t="shared" ref="AF38" si="0">SUM(G38:AE38)</f>
        <v>0</v>
      </c>
      <c r="AH38" s="538">
        <f>'4-3基礎(計算案内)'!V35</f>
        <v>0</v>
      </c>
    </row>
    <row r="39" spans="1:34" ht="15" thickBot="1" x14ac:dyDescent="0.2">
      <c r="A39" s="150"/>
      <c r="C39" s="112"/>
      <c r="D39" s="223"/>
      <c r="E39" s="109"/>
      <c r="F39" s="630" t="s">
        <v>60</v>
      </c>
      <c r="G39" s="631">
        <f t="array" ref="G39">IF(G$7="",,SUM(IF(ISERROR(SEARCH(G$7,$AH$35:$AH$37)),,G$35:G$37)))</f>
        <v>0</v>
      </c>
      <c r="H39" s="631">
        <f t="array" ref="H39">IF(H$7="",,SUM(IF(ISERROR(SEARCH(H$7,$AH$35:$AH$37)),,H$35:H$37)))</f>
        <v>0</v>
      </c>
      <c r="I39" s="631">
        <f t="array" ref="I39">IF(I$7="",,SUM(IF(ISERROR(SEARCH(I$7,$AH$35:$AH$37)),,I$35:I$37)))</f>
        <v>0</v>
      </c>
      <c r="J39" s="631">
        <f t="array" ref="J39">IF(J$7="",,SUM(IF(ISERROR(SEARCH(J$7,$AH$35:$AH$37)),,J$35:J$37)))</f>
        <v>0</v>
      </c>
      <c r="K39" s="662">
        <f t="array" ref="K39">IF(K$7="",,SUM(IF(ISERROR(SEARCH(K$7,$AH$35:$AH$37)),,K$35:K$37)))</f>
        <v>0</v>
      </c>
      <c r="L39" s="663">
        <f t="array" ref="L39">IF(L$7="",,SUM(IF(ISERROR(SEARCH(L$7,$AH$35:$AH$37)),,L$35:L$37)))</f>
        <v>0</v>
      </c>
      <c r="M39" s="631">
        <f t="array" ref="M39">IF(M$7="",,SUM(IF(ISERROR(SEARCH(M$7,$AH$35:$AH$37)),,M$35:M$37)))</f>
        <v>0</v>
      </c>
      <c r="N39" s="631">
        <f t="array" ref="N39">IF(N$7="",,SUM(IF(ISERROR(SEARCH(N$7,$AH$35:$AH$37)),,N$35:N$37)))</f>
        <v>0</v>
      </c>
      <c r="O39" s="631">
        <f t="array" ref="O39">IF(O$7="",,SUM(IF(ISERROR(SEARCH(O$7,$AH$35:$AH$37)),,O$35:O$37)))</f>
        <v>0</v>
      </c>
      <c r="P39" s="662">
        <f t="array" ref="P39">IF(P$7="",,SUM(IF(ISERROR(SEARCH(P$7,$AH$35:$AH$37)),,P$35:P$37)))</f>
        <v>0</v>
      </c>
      <c r="Q39" s="663">
        <f t="array" ref="Q39">IF(Q$7="",,SUM(IF(ISERROR(SEARCH(Q$7,$AH$35:$AH$37)),,Q$35:Q$37)))</f>
        <v>0</v>
      </c>
      <c r="R39" s="631">
        <f t="array" ref="R39">IF(R$7="",,SUM(IF(ISERROR(SEARCH(R$7,$AH$35:$AH$37)),,R$35:R$37)))</f>
        <v>0</v>
      </c>
      <c r="S39" s="631">
        <f t="array" ref="S39">IF(S$7="",,SUM(IF(ISERROR(SEARCH(S$7,$AH$35:$AH$37)),,S$35:S$37)))</f>
        <v>0</v>
      </c>
      <c r="T39" s="631">
        <f t="array" ref="T39">IF(T$7="",,SUM(IF(ISERROR(SEARCH(T$7,$AH$35:$AH$37)),,T$35:T$37)))</f>
        <v>0</v>
      </c>
      <c r="U39" s="662">
        <f t="array" ref="U39">IF(U$7="",,SUM(IF(ISERROR(SEARCH(U$7,$AH$35:$AH$37)),,U$35:U$37)))</f>
        <v>0</v>
      </c>
      <c r="V39" s="663">
        <f t="array" ref="V39">IF(V$7="",,SUM(IF(ISERROR(SEARCH(V$7,$AH$35:$AH$37)),,V$35:V$37)))</f>
        <v>0</v>
      </c>
      <c r="W39" s="631">
        <f t="array" ref="W39">IF(W$7="",,SUM(IF(ISERROR(SEARCH(W$7,$AH$35:$AH$37)),,W$35:W$37)))</f>
        <v>0</v>
      </c>
      <c r="X39" s="631">
        <f t="array" ref="X39">IF(X$7="",,SUM(IF(ISERROR(SEARCH(X$7,$AH$35:$AH$37)),,X$35:X$37)))</f>
        <v>0</v>
      </c>
      <c r="Y39" s="631">
        <f t="array" ref="Y39">IF(Y$7="",,SUM(IF(ISERROR(SEARCH(Y$7,$AH$35:$AH$37)),,Y$35:Y$37)))</f>
        <v>0</v>
      </c>
      <c r="Z39" s="662">
        <f t="array" ref="Z39">IF(Z$7="",,SUM(IF(ISERROR(SEARCH(Z$7,$AH$35:$AH$37)),,Z$35:Z$37)))</f>
        <v>0</v>
      </c>
      <c r="AA39" s="663">
        <f t="array" ref="AA39">IF(AA$7="",,SUM(IF(ISERROR(SEARCH(AA$7,$AH$35:$AH$37)),,AA$35:AA$37)))</f>
        <v>0</v>
      </c>
      <c r="AB39" s="631">
        <f t="array" ref="AB39">IF(AB$7="",,SUM(IF(ISERROR(SEARCH(AB$7,$AH$35:$AH$37)),,AB$35:AB$37)))</f>
        <v>0</v>
      </c>
      <c r="AC39" s="631">
        <f t="array" ref="AC39">IF(AC$7="",,SUM(IF(ISERROR(SEARCH(AC$7,$AH$35:$AH$37)),,AC$35:AC$37)))</f>
        <v>0</v>
      </c>
      <c r="AD39" s="631">
        <f t="array" ref="AD39">IF(AD$7="",,SUM(IF(ISERROR(SEARCH(AD$7,$AH$35:$AH$37)),,AD$35:AD$37)))</f>
        <v>0</v>
      </c>
      <c r="AE39" s="671">
        <f t="array" ref="AE39">IF(AE$7="",,SUM(IF(ISERROR(SEARCH(AE$7,$AH$35:$AH$37)),,AE$35:AE$37)))</f>
        <v>0</v>
      </c>
      <c r="AF39" s="672">
        <f>SUM(G39:AE39)</f>
        <v>0</v>
      </c>
      <c r="AH39" s="608"/>
    </row>
    <row r="40" spans="1:34" ht="15" customHeight="1" thickBot="1" x14ac:dyDescent="0.2">
      <c r="A40" s="150"/>
      <c r="E40" s="26"/>
      <c r="F40" s="10"/>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998" t="s">
        <v>510</v>
      </c>
      <c r="AE40" s="998"/>
      <c r="AF40" s="644">
        <f>AF39+AF34+AF29+AF17+AF15+AF12</f>
        <v>0</v>
      </c>
      <c r="AH40" s="12"/>
    </row>
    <row r="41" spans="1:34" x14ac:dyDescent="0.15">
      <c r="A41" s="150"/>
      <c r="G41" s="3"/>
      <c r="H41" s="3"/>
      <c r="I41" s="3"/>
      <c r="J41" s="3"/>
      <c r="K41" s="3"/>
      <c r="L41" s="3"/>
      <c r="M41" s="3"/>
      <c r="N41" s="3"/>
      <c r="O41" s="3"/>
      <c r="P41" s="3"/>
      <c r="Q41" s="3"/>
      <c r="R41" s="3"/>
      <c r="S41" s="3"/>
      <c r="T41" s="3"/>
      <c r="U41" s="3"/>
      <c r="V41" s="3"/>
      <c r="W41" s="3"/>
      <c r="X41" s="3"/>
      <c r="Y41" s="3"/>
      <c r="Z41" s="3"/>
      <c r="AA41" s="3"/>
      <c r="AB41" s="3"/>
      <c r="AC41" s="3"/>
      <c r="AD41" s="3"/>
      <c r="AE41" s="3"/>
      <c r="AH41" s="114"/>
    </row>
    <row r="42" spans="1:34" ht="14.25" x14ac:dyDescent="0.15">
      <c r="A42" s="150"/>
      <c r="C42" s="552" t="s">
        <v>35</v>
      </c>
      <c r="D42" s="555" t="s">
        <v>32</v>
      </c>
      <c r="E42" s="543"/>
      <c r="F42" s="699" t="s">
        <v>516</v>
      </c>
      <c r="G42" s="568">
        <f>'4-2基礎(コスト)'!O34</f>
        <v>0</v>
      </c>
      <c r="H42" s="569"/>
      <c r="I42" s="569"/>
      <c r="J42" s="569"/>
      <c r="K42" s="566"/>
      <c r="L42" s="571">
        <f>'4-2基礎(コスト)'!T34</f>
        <v>0</v>
      </c>
      <c r="M42" s="569"/>
      <c r="N42" s="569"/>
      <c r="O42" s="569"/>
      <c r="P42" s="572"/>
      <c r="Q42" s="571">
        <f>'4-2基礎(コスト)'!Y34</f>
        <v>0</v>
      </c>
      <c r="R42" s="569"/>
      <c r="S42" s="569"/>
      <c r="T42" s="569"/>
      <c r="U42" s="572"/>
      <c r="V42" s="571">
        <f>'4-2基礎(コスト)'!AD34</f>
        <v>0</v>
      </c>
      <c r="W42" s="569"/>
      <c r="X42" s="569"/>
      <c r="Y42" s="569"/>
      <c r="Z42" s="572"/>
      <c r="AA42" s="571">
        <f>'4-2基礎(コスト)'!AI34</f>
        <v>0</v>
      </c>
      <c r="AB42" s="569"/>
      <c r="AC42" s="569"/>
      <c r="AD42" s="569"/>
      <c r="AE42" s="572"/>
      <c r="AF42" s="575"/>
      <c r="AH42" s="538" t="str">
        <f>'4-3基礎(計算案内)'!V38</f>
        <v>J</v>
      </c>
    </row>
    <row r="43" spans="1:34" ht="14.25" x14ac:dyDescent="0.15">
      <c r="A43" s="150"/>
      <c r="C43" s="101"/>
      <c r="D43" s="553"/>
      <c r="E43" s="544"/>
      <c r="F43" s="700" t="s">
        <v>507</v>
      </c>
      <c r="G43" s="568">
        <f>'4-2基礎(コスト)'!O35</f>
        <v>0</v>
      </c>
      <c r="H43" s="569"/>
      <c r="I43" s="569"/>
      <c r="J43" s="569"/>
      <c r="K43" s="566"/>
      <c r="L43" s="571">
        <f>'4-2基礎(コスト)'!T35</f>
        <v>0</v>
      </c>
      <c r="M43" s="569"/>
      <c r="N43" s="569"/>
      <c r="O43" s="569"/>
      <c r="P43" s="572"/>
      <c r="Q43" s="571">
        <f>'4-2基礎(コスト)'!Y35</f>
        <v>0</v>
      </c>
      <c r="R43" s="569"/>
      <c r="S43" s="569"/>
      <c r="T43" s="569"/>
      <c r="U43" s="572"/>
      <c r="V43" s="571">
        <f>'4-2基礎(コスト)'!AD35</f>
        <v>0</v>
      </c>
      <c r="W43" s="569"/>
      <c r="X43" s="569"/>
      <c r="Y43" s="569"/>
      <c r="Z43" s="572"/>
      <c r="AA43" s="571">
        <f>'4-2基礎(コスト)'!AI35</f>
        <v>0</v>
      </c>
      <c r="AB43" s="569"/>
      <c r="AC43" s="569"/>
      <c r="AD43" s="569"/>
      <c r="AE43" s="572"/>
      <c r="AF43" s="574"/>
      <c r="AH43" s="538" t="str">
        <f>'4-3基礎(計算案内)'!V39</f>
        <v>KL</v>
      </c>
    </row>
    <row r="44" spans="1:34" ht="14.25" x14ac:dyDescent="0.15">
      <c r="A44" s="150"/>
      <c r="C44" s="101"/>
      <c r="D44" s="554"/>
      <c r="E44" s="540"/>
      <c r="F44" s="701" t="s">
        <v>503</v>
      </c>
      <c r="G44" s="641">
        <f t="array" ref="G44">IF(G$7="",,SUM(IF(ISERROR(SEARCH(G$7,$AH$42:$AH$43)),,G$42:G$43)))</f>
        <v>0</v>
      </c>
      <c r="H44" s="635">
        <f t="array" ref="H44">IF(H$7="",,SUM(IF(ISERROR(SEARCH(H$7,$AH$42:$AH$43)),,H$42:H$43)))</f>
        <v>0</v>
      </c>
      <c r="I44" s="635">
        <f t="array" ref="I44">IF(I$7="",,SUM(IF(ISERROR(SEARCH(I$7,$AH$42:$AH$43)),,I$42:I$43)))</f>
        <v>0</v>
      </c>
      <c r="J44" s="635">
        <f t="array" ref="J44">IF(J$7="",,SUM(IF(ISERROR(SEARCH(J$7,$AH$42:$AH$43)),,J$42:J$43)))</f>
        <v>0</v>
      </c>
      <c r="K44" s="638">
        <f t="array" ref="K44">IF(K$7="",,SUM(IF(ISERROR(SEARCH(K$7,$AH$42:$AH$43)),,K$42:K$43)))</f>
        <v>0</v>
      </c>
      <c r="L44" s="634">
        <f t="array" ref="L44">IF(L$7="",,SUM(IF(ISERROR(SEARCH(L$7,$AH$42:$AH$43)),,L$42:L$43)))</f>
        <v>0</v>
      </c>
      <c r="M44" s="635">
        <f t="array" ref="M44">IF(M$7="",,SUM(IF(ISERROR(SEARCH(M$7,$AH$42:$AH$43)),,M$42:M$43)))</f>
        <v>0</v>
      </c>
      <c r="N44" s="635">
        <f t="array" ref="N44">IF(N$7="",,SUM(IF(ISERROR(SEARCH(N$7,$AH$42:$AH$43)),,N$42:N$43)))</f>
        <v>0</v>
      </c>
      <c r="O44" s="635">
        <f t="array" ref="O44">IF(O$7="",,SUM(IF(ISERROR(SEARCH(O$7,$AH$42:$AH$43)),,O$42:O$43)))</f>
        <v>0</v>
      </c>
      <c r="P44" s="633">
        <f t="array" ref="P44">IF(P$7="",,SUM(IF(ISERROR(SEARCH(P$7,$AH$42:$AH$43)),,P$42:P$43)))</f>
        <v>0</v>
      </c>
      <c r="Q44" s="634">
        <f t="array" ref="Q44">IF(Q$7="",,SUM(IF(ISERROR(SEARCH(Q$7,$AH$42:$AH$43)),,Q$42:Q$43)))</f>
        <v>0</v>
      </c>
      <c r="R44" s="635">
        <f t="array" ref="R44">IF(R$7="",,SUM(IF(ISERROR(SEARCH(R$7,$AH$42:$AH$43)),,R$42:R$43)))</f>
        <v>0</v>
      </c>
      <c r="S44" s="635">
        <f t="array" ref="S44">IF(S$7="",,SUM(IF(ISERROR(SEARCH(S$7,$AH$42:$AH$43)),,S$42:S$43)))</f>
        <v>0</v>
      </c>
      <c r="T44" s="635">
        <f t="array" ref="T44">IF(T$7="",,SUM(IF(ISERROR(SEARCH(T$7,$AH$42:$AH$43)),,T$42:T$43)))</f>
        <v>0</v>
      </c>
      <c r="U44" s="633">
        <f t="array" ref="U44">IF(U$7="",,SUM(IF(ISERROR(SEARCH(U$7,$AH$42:$AH$43)),,U$42:U$43)))</f>
        <v>0</v>
      </c>
      <c r="V44" s="634">
        <f t="array" ref="V44">IF(V$7="",,SUM(IF(ISERROR(SEARCH(V$7,$AH$42:$AH$43)),,V$42:V$43)))</f>
        <v>0</v>
      </c>
      <c r="W44" s="635">
        <f t="array" ref="W44">IF(W$7="",,SUM(IF(ISERROR(SEARCH(W$7,$AH$42:$AH$43)),,W$42:W$43)))</f>
        <v>0</v>
      </c>
      <c r="X44" s="635">
        <f t="array" ref="X44">IF(X$7="",,SUM(IF(ISERROR(SEARCH(X$7,$AH$42:$AH$43)),,X$42:X$43)))</f>
        <v>0</v>
      </c>
      <c r="Y44" s="635">
        <f t="array" ref="Y44">IF(Y$7="",,SUM(IF(ISERROR(SEARCH(Y$7,$AH$42:$AH$43)),,Y$42:Y$43)))</f>
        <v>0</v>
      </c>
      <c r="Z44" s="633">
        <f t="array" ref="Z44">IF(Z$7="",,SUM(IF(ISERROR(SEARCH(Z$7,$AH$42:$AH$43)),,Z$42:Z$43)))</f>
        <v>0</v>
      </c>
      <c r="AA44" s="634">
        <f t="array" ref="AA44">IF(AA$7="",,SUM(IF(ISERROR(SEARCH(AA$7,$AH$42:$AH$43)),,AA$42:AA$43)))</f>
        <v>0</v>
      </c>
      <c r="AB44" s="635">
        <f t="array" ref="AB44">IF(AB$7="",,SUM(IF(ISERROR(SEARCH(AB$7,$AH$42:$AH$43)),,AB$42:AB$43)))</f>
        <v>0</v>
      </c>
      <c r="AC44" s="635">
        <f t="array" ref="AC44">IF(AC$7="",,SUM(IF(ISERROR(SEARCH(AC$7,$AH$42:$AH$43)),,AC$42:AC$43)))</f>
        <v>0</v>
      </c>
      <c r="AD44" s="635">
        <f t="array" ref="AD44">IF(AD$7="",,SUM(IF(ISERROR(SEARCH(AD$7,$AH$42:$AH$43)),,AD$42:AD$43)))</f>
        <v>0</v>
      </c>
      <c r="AE44" s="633">
        <f t="array" ref="AE44">IF(AE$7="",,SUM(IF(ISERROR(SEARCH(AE$7,$AH$42:$AH$43)),,AE$42:AE$43)))</f>
        <v>0</v>
      </c>
      <c r="AF44" s="421">
        <f t="shared" ref="AF44:AF47" si="1">SUM(G44:AE44)</f>
        <v>0</v>
      </c>
      <c r="AH44" s="541"/>
    </row>
    <row r="45" spans="1:34" ht="14.25" x14ac:dyDescent="0.15">
      <c r="A45" s="150"/>
      <c r="C45" s="101"/>
      <c r="D45" s="555" t="s">
        <v>505</v>
      </c>
      <c r="E45" s="545"/>
      <c r="F45" s="700" t="s">
        <v>508</v>
      </c>
      <c r="G45" s="568">
        <f>'4-2基礎(コスト)'!O37</f>
        <v>0</v>
      </c>
      <c r="H45" s="569">
        <f>'4-2基礎(コスト)'!P37</f>
        <v>0</v>
      </c>
      <c r="I45" s="569">
        <f>'4-2基礎(コスト)'!Q37</f>
        <v>0</v>
      </c>
      <c r="J45" s="569">
        <f>'4-2基礎(コスト)'!R37</f>
        <v>0</v>
      </c>
      <c r="K45" s="566">
        <f>'4-2基礎(コスト)'!S37</f>
        <v>0</v>
      </c>
      <c r="L45" s="571">
        <f>'4-2基礎(コスト)'!T37</f>
        <v>0</v>
      </c>
      <c r="M45" s="569">
        <f>'4-2基礎(コスト)'!U37</f>
        <v>0</v>
      </c>
      <c r="N45" s="569">
        <f>'4-2基礎(コスト)'!V37</f>
        <v>0</v>
      </c>
      <c r="O45" s="569">
        <f>'4-2基礎(コスト)'!W37</f>
        <v>0</v>
      </c>
      <c r="P45" s="572">
        <f>'4-2基礎(コスト)'!X37</f>
        <v>0</v>
      </c>
      <c r="Q45" s="571">
        <f>'4-2基礎(コスト)'!Y37</f>
        <v>0</v>
      </c>
      <c r="R45" s="569">
        <f>'4-2基礎(コスト)'!Z37</f>
        <v>0</v>
      </c>
      <c r="S45" s="569">
        <f>'4-2基礎(コスト)'!AA37</f>
        <v>0</v>
      </c>
      <c r="T45" s="569">
        <f>'4-2基礎(コスト)'!AB37</f>
        <v>0</v>
      </c>
      <c r="U45" s="572">
        <f>'4-2基礎(コスト)'!AC37</f>
        <v>0</v>
      </c>
      <c r="V45" s="571">
        <f>'4-2基礎(コスト)'!AD37</f>
        <v>0</v>
      </c>
      <c r="W45" s="569">
        <f>'4-2基礎(コスト)'!AE37</f>
        <v>0</v>
      </c>
      <c r="X45" s="569">
        <f>'4-2基礎(コスト)'!AF37</f>
        <v>0</v>
      </c>
      <c r="Y45" s="569">
        <f>'4-2基礎(コスト)'!AG37</f>
        <v>0</v>
      </c>
      <c r="Z45" s="572">
        <f>'4-2基礎(コスト)'!AH37</f>
        <v>0</v>
      </c>
      <c r="AA45" s="571">
        <f>'4-2基礎(コスト)'!AI37</f>
        <v>0</v>
      </c>
      <c r="AB45" s="569">
        <f>'4-2基礎(コスト)'!AJ37</f>
        <v>0</v>
      </c>
      <c r="AC45" s="569">
        <f>'4-2基礎(コスト)'!AK37</f>
        <v>0</v>
      </c>
      <c r="AD45" s="569">
        <f>'4-2基礎(コスト)'!AL37</f>
        <v>0</v>
      </c>
      <c r="AE45" s="572">
        <f>'4-2基礎(コスト)'!AM37</f>
        <v>0</v>
      </c>
      <c r="AF45" s="573"/>
      <c r="AH45" s="538" t="str">
        <f>'4-3基礎(計算案内)'!V41</f>
        <v>FG</v>
      </c>
    </row>
    <row r="46" spans="1:34" ht="14.25" x14ac:dyDescent="0.15">
      <c r="A46" s="150"/>
      <c r="C46" s="101"/>
      <c r="D46" s="553"/>
      <c r="E46" s="544"/>
      <c r="F46" s="699" t="s">
        <v>509</v>
      </c>
      <c r="G46" s="568">
        <f>'4-2基礎(コスト)'!O38</f>
        <v>0</v>
      </c>
      <c r="H46" s="569">
        <f>'4-2基礎(コスト)'!P38</f>
        <v>0</v>
      </c>
      <c r="I46" s="569">
        <f>'4-2基礎(コスト)'!Q38</f>
        <v>0</v>
      </c>
      <c r="J46" s="569">
        <f>'4-2基礎(コスト)'!R38</f>
        <v>0</v>
      </c>
      <c r="K46" s="566">
        <f>'4-2基礎(コスト)'!S38</f>
        <v>0</v>
      </c>
      <c r="L46" s="571">
        <f>'4-2基礎(コスト)'!T38</f>
        <v>0</v>
      </c>
      <c r="M46" s="569">
        <f>'4-2基礎(コスト)'!U38</f>
        <v>0</v>
      </c>
      <c r="N46" s="569">
        <f>'4-2基礎(コスト)'!V38</f>
        <v>0</v>
      </c>
      <c r="O46" s="569">
        <f>'4-2基礎(コスト)'!W38</f>
        <v>0</v>
      </c>
      <c r="P46" s="572">
        <f>'4-2基礎(コスト)'!X38</f>
        <v>0</v>
      </c>
      <c r="Q46" s="571">
        <f>'4-2基礎(コスト)'!Y38</f>
        <v>0</v>
      </c>
      <c r="R46" s="569">
        <f>'4-2基礎(コスト)'!Z38</f>
        <v>0</v>
      </c>
      <c r="S46" s="569">
        <f>'4-2基礎(コスト)'!AA38</f>
        <v>0</v>
      </c>
      <c r="T46" s="569">
        <f>'4-2基礎(コスト)'!AB38</f>
        <v>0</v>
      </c>
      <c r="U46" s="572">
        <f>'4-2基礎(コスト)'!AC38</f>
        <v>0</v>
      </c>
      <c r="V46" s="571">
        <f>'4-2基礎(コスト)'!AD38</f>
        <v>0</v>
      </c>
      <c r="W46" s="569">
        <f>'4-2基礎(コスト)'!AE38</f>
        <v>0</v>
      </c>
      <c r="X46" s="569">
        <f>'4-2基礎(コスト)'!AF38</f>
        <v>0</v>
      </c>
      <c r="Y46" s="569">
        <f>'4-2基礎(コスト)'!AG38</f>
        <v>0</v>
      </c>
      <c r="Z46" s="572">
        <f>'4-2基礎(コスト)'!AH38</f>
        <v>0</v>
      </c>
      <c r="AA46" s="571">
        <f>'4-2基礎(コスト)'!AI38</f>
        <v>0</v>
      </c>
      <c r="AB46" s="569">
        <f>'4-2基礎(コスト)'!AJ38</f>
        <v>0</v>
      </c>
      <c r="AC46" s="569">
        <f>'4-2基礎(コスト)'!AK38</f>
        <v>0</v>
      </c>
      <c r="AD46" s="569">
        <f>'4-2基礎(コスト)'!AL38</f>
        <v>0</v>
      </c>
      <c r="AE46" s="572">
        <f>'4-2基礎(コスト)'!AM38</f>
        <v>0</v>
      </c>
      <c r="AF46" s="574"/>
      <c r="AH46" s="538" t="str">
        <f>'4-3基礎(計算案内)'!V42</f>
        <v>HI</v>
      </c>
    </row>
    <row r="47" spans="1:34" ht="13.5" customHeight="1" thickBot="1" x14ac:dyDescent="0.2">
      <c r="A47" s="150"/>
      <c r="C47" s="112"/>
      <c r="D47" s="554"/>
      <c r="E47" s="540"/>
      <c r="F47" s="642" t="s">
        <v>504</v>
      </c>
      <c r="G47" s="641">
        <f t="array" ref="G47">IF(G$7="",,SUM(IF(ISERROR(SEARCH(G$7,$AH$45:$AH$46)),,G$45:G$46)))</f>
        <v>0</v>
      </c>
      <c r="H47" s="635">
        <f t="array" ref="H47">IF(H$7="",,SUM(IF(ISERROR(SEARCH(H$7,$AH$45:$AH$46)),,H$45:H$46)))</f>
        <v>0</v>
      </c>
      <c r="I47" s="635">
        <f t="array" ref="I47">IF(I$7="",,SUM(IF(ISERROR(SEARCH(I$7,$AH$45:$AH$46)),,I$45:I$46)))</f>
        <v>0</v>
      </c>
      <c r="J47" s="635">
        <f t="array" ref="J47">IF(J$7="",,SUM(IF(ISERROR(SEARCH(J$7,$AH$45:$AH$46)),,J$45:J$46)))</f>
        <v>0</v>
      </c>
      <c r="K47" s="638">
        <f t="array" ref="K47">IF(K$7="",,SUM(IF(ISERROR(SEARCH(K$7,$AH$45:$AH$46)),,K$45:K$46)))</f>
        <v>0</v>
      </c>
      <c r="L47" s="634">
        <f t="array" ref="L47">IF(L$7="",,SUM(IF(ISERROR(SEARCH(L$7,$AH$45:$AH$46)),,L$45:L$46)))</f>
        <v>0</v>
      </c>
      <c r="M47" s="635">
        <f t="array" ref="M47">IF(M$7="",,SUM(IF(ISERROR(SEARCH(M$7,$AH$45:$AH$46)),,M$45:M$46)))</f>
        <v>0</v>
      </c>
      <c r="N47" s="635">
        <f t="array" ref="N47">IF(N$7="",,SUM(IF(ISERROR(SEARCH(N$7,$AH$45:$AH$46)),,N$45:N$46)))</f>
        <v>0</v>
      </c>
      <c r="O47" s="635">
        <f t="array" ref="O47">IF(O$7="",,SUM(IF(ISERROR(SEARCH(O$7,$AH$45:$AH$46)),,O$45:O$46)))</f>
        <v>0</v>
      </c>
      <c r="P47" s="633">
        <f t="array" ref="P47">IF(P$7="",,SUM(IF(ISERROR(SEARCH(P$7,$AH$45:$AH$46)),,P$45:P$46)))</f>
        <v>0</v>
      </c>
      <c r="Q47" s="634">
        <f t="array" ref="Q47">IF(Q$7="",,SUM(IF(ISERROR(SEARCH(Q$7,$AH$45:$AH$46)),,Q$45:Q$46)))</f>
        <v>0</v>
      </c>
      <c r="R47" s="635">
        <f t="array" ref="R47">IF(R$7="",,SUM(IF(ISERROR(SEARCH(R$7,$AH$45:$AH$46)),,R$45:R$46)))</f>
        <v>0</v>
      </c>
      <c r="S47" s="635">
        <f t="array" ref="S47">IF(S$7="",,SUM(IF(ISERROR(SEARCH(S$7,$AH$45:$AH$46)),,S$45:S$46)))</f>
        <v>0</v>
      </c>
      <c r="T47" s="635">
        <f t="array" ref="T47">IF(T$7="",,SUM(IF(ISERROR(SEARCH(T$7,$AH$45:$AH$46)),,T$45:T$46)))</f>
        <v>0</v>
      </c>
      <c r="U47" s="633">
        <f t="array" ref="U47">IF(U$7="",,SUM(IF(ISERROR(SEARCH(U$7,$AH$45:$AH$46)),,U$45:U$46)))</f>
        <v>0</v>
      </c>
      <c r="V47" s="634">
        <f t="array" ref="V47">IF(V$7="",,SUM(IF(ISERROR(SEARCH(V$7,$AH$45:$AH$46)),,V$45:V$46)))</f>
        <v>0</v>
      </c>
      <c r="W47" s="635">
        <f t="array" ref="W47">IF(W$7="",,SUM(IF(ISERROR(SEARCH(W$7,$AH$45:$AH$46)),,W$45:W$46)))</f>
        <v>0</v>
      </c>
      <c r="X47" s="635">
        <f t="array" ref="X47">IF(X$7="",,SUM(IF(ISERROR(SEARCH(X$7,$AH$45:$AH$46)),,X$45:X$46)))</f>
        <v>0</v>
      </c>
      <c r="Y47" s="635">
        <f t="array" ref="Y47">IF(Y$7="",,SUM(IF(ISERROR(SEARCH(Y$7,$AH$45:$AH$46)),,Y$45:Y$46)))</f>
        <v>0</v>
      </c>
      <c r="Z47" s="633">
        <f t="array" ref="Z47">IF(Z$7="",,SUM(IF(ISERROR(SEARCH(Z$7,$AH$45:$AH$46)),,Z$45:Z$46)))</f>
        <v>0</v>
      </c>
      <c r="AA47" s="634">
        <f t="array" ref="AA47">IF(AA$7="",,SUM(IF(ISERROR(SEARCH(AA$7,$AH$45:$AH$46)),,AA$45:AA$46)))</f>
        <v>0</v>
      </c>
      <c r="AB47" s="635">
        <f t="array" ref="AB47">IF(AB$7="",,SUM(IF(ISERROR(SEARCH(AB$7,$AH$45:$AH$46)),,AB$45:AB$46)))</f>
        <v>0</v>
      </c>
      <c r="AC47" s="635">
        <f t="array" ref="AC47">IF(AC$7="",,SUM(IF(ISERROR(SEARCH(AC$7,$AH$45:$AH$46)),,AC$45:AC$46)))</f>
        <v>0</v>
      </c>
      <c r="AD47" s="639">
        <f t="array" ref="AD47">IF(AD$7="",,SUM(IF(ISERROR(SEARCH(AD$7,$AH$45:$AH$46)),,AD$45:AD$46)))</f>
        <v>0</v>
      </c>
      <c r="AE47" s="640">
        <f t="array" ref="AE47">IF(AE$7="",,SUM(IF(ISERROR(SEARCH(AE$7,$AH$45:$AH$46)),,AE$45:AE$46)))</f>
        <v>0</v>
      </c>
      <c r="AF47" s="643">
        <f t="shared" si="1"/>
        <v>0</v>
      </c>
      <c r="AH47" s="585"/>
    </row>
    <row r="48" spans="1:34" ht="13.5" customHeight="1" thickBot="1" x14ac:dyDescent="0.2">
      <c r="A48" s="150"/>
      <c r="AD48" s="998" t="s">
        <v>159</v>
      </c>
      <c r="AE48" s="998"/>
      <c r="AF48" s="644">
        <f>AF44+AF47</f>
        <v>0</v>
      </c>
    </row>
    <row r="49" spans="1:32" ht="13.5" customHeight="1" thickBot="1" x14ac:dyDescent="0.2">
      <c r="A49" s="150"/>
      <c r="F49" s="12"/>
      <c r="G49" s="525"/>
      <c r="H49" s="12"/>
      <c r="I49" s="12"/>
      <c r="J49" s="12"/>
      <c r="K49" s="12"/>
      <c r="L49" s="12"/>
      <c r="M49" s="12"/>
      <c r="N49" s="12"/>
      <c r="O49" s="12"/>
      <c r="P49" s="12"/>
      <c r="Q49" s="12"/>
      <c r="R49" s="12"/>
      <c r="S49" s="12"/>
      <c r="T49" s="12"/>
      <c r="U49" s="12"/>
      <c r="V49" s="12"/>
      <c r="W49" s="12"/>
      <c r="X49" s="12"/>
      <c r="Y49" s="12"/>
      <c r="Z49" s="12"/>
      <c r="AA49" s="12"/>
      <c r="AB49" s="12"/>
      <c r="AC49" s="12"/>
      <c r="AD49" s="998" t="s">
        <v>511</v>
      </c>
      <c r="AE49" s="999"/>
      <c r="AF49" s="644">
        <f>AF48-AF40</f>
        <v>0</v>
      </c>
    </row>
    <row r="50" spans="1:32" x14ac:dyDescent="0.15">
      <c r="A50" s="150"/>
      <c r="F50" s="12"/>
      <c r="G50" s="8"/>
      <c r="H50" s="8"/>
      <c r="I50" s="8"/>
      <c r="J50" s="8"/>
      <c r="K50" s="8"/>
      <c r="L50" s="8"/>
      <c r="M50" s="8"/>
      <c r="N50" s="8"/>
      <c r="O50" s="8"/>
      <c r="P50" s="8"/>
      <c r="Q50" s="8"/>
      <c r="R50" s="8"/>
      <c r="S50" s="8"/>
      <c r="T50" s="8"/>
      <c r="U50" s="8"/>
      <c r="V50" s="8"/>
      <c r="W50" s="8"/>
      <c r="X50" s="8"/>
      <c r="Y50" s="8"/>
      <c r="Z50" s="8"/>
      <c r="AA50" s="8"/>
      <c r="AB50" s="8"/>
      <c r="AC50" s="8"/>
      <c r="AD50" s="8"/>
      <c r="AE50" s="8"/>
    </row>
    <row r="51" spans="1:32" ht="14.25" x14ac:dyDescent="0.15">
      <c r="A51" s="150"/>
      <c r="C51" s="527"/>
      <c r="D51" s="528"/>
      <c r="E51" s="528"/>
      <c r="F51" s="529"/>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1"/>
    </row>
    <row r="52" spans="1:32" ht="21" x14ac:dyDescent="0.15">
      <c r="A52" s="150"/>
      <c r="C52" s="233"/>
      <c r="F52" s="537"/>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532"/>
    </row>
    <row r="53" spans="1:32" x14ac:dyDescent="0.15">
      <c r="A53" s="150"/>
      <c r="C53" s="233"/>
      <c r="D53" s="3"/>
      <c r="E53" s="3"/>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532"/>
    </row>
    <row r="54" spans="1:32" ht="18.75" x14ac:dyDescent="0.15">
      <c r="A54" s="150"/>
      <c r="C54" s="233"/>
      <c r="D54" s="713" t="s">
        <v>80</v>
      </c>
      <c r="E54" s="714" t="s">
        <v>544</v>
      </c>
      <c r="F54" s="526"/>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532"/>
    </row>
    <row r="55" spans="1:32" ht="14.25" x14ac:dyDescent="0.15">
      <c r="A55" s="150"/>
      <c r="C55" s="233"/>
      <c r="F55" s="526"/>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532"/>
    </row>
    <row r="56" spans="1:32" ht="18.75" x14ac:dyDescent="0.15">
      <c r="A56" s="150"/>
      <c r="C56" s="233"/>
      <c r="D56" s="713"/>
      <c r="E56" s="714"/>
      <c r="F56" s="526"/>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532"/>
    </row>
    <row r="57" spans="1:32" x14ac:dyDescent="0.15">
      <c r="A57" s="150"/>
      <c r="C57" s="233"/>
      <c r="D57" s="3"/>
      <c r="E57" s="3"/>
      <c r="F57" s="12"/>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33"/>
    </row>
    <row r="58" spans="1:32" x14ac:dyDescent="0.15">
      <c r="A58" s="150"/>
      <c r="C58" s="233"/>
      <c r="D58" s="3"/>
      <c r="E58" s="3"/>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532"/>
    </row>
    <row r="59" spans="1:32" x14ac:dyDescent="0.15">
      <c r="A59" s="150"/>
      <c r="C59" s="233"/>
      <c r="D59" s="3"/>
      <c r="E59" s="3"/>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532"/>
    </row>
    <row r="60" spans="1:32" x14ac:dyDescent="0.15">
      <c r="A60" s="150"/>
      <c r="C60" s="233"/>
      <c r="D60" s="3"/>
      <c r="E60" s="3"/>
      <c r="F60" s="12"/>
      <c r="G60" s="8"/>
      <c r="H60" s="8"/>
      <c r="I60" s="8"/>
      <c r="J60" s="8"/>
      <c r="K60" s="8"/>
      <c r="L60" s="8"/>
      <c r="M60" s="8"/>
      <c r="N60" s="8"/>
      <c r="O60" s="8"/>
      <c r="P60" s="8"/>
      <c r="Q60" s="8"/>
      <c r="R60" s="8"/>
      <c r="S60" s="8"/>
      <c r="T60" s="8"/>
      <c r="U60" s="8"/>
      <c r="V60" s="8"/>
      <c r="W60" s="8"/>
      <c r="X60" s="8"/>
      <c r="Y60" s="8"/>
      <c r="Z60" s="8"/>
      <c r="AA60" s="8"/>
      <c r="AB60" s="8"/>
      <c r="AC60" s="8"/>
      <c r="AD60" s="8"/>
      <c r="AE60" s="8"/>
      <c r="AF60" s="532"/>
    </row>
    <row r="61" spans="1:32" x14ac:dyDescent="0.15">
      <c r="A61" s="150"/>
      <c r="C61" s="534"/>
      <c r="D61" s="114"/>
      <c r="E61" s="114"/>
      <c r="F61" s="535"/>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115"/>
    </row>
    <row r="62" spans="1:32" x14ac:dyDescent="0.15">
      <c r="A62" s="150"/>
      <c r="F62" s="3"/>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row>
    <row r="63" spans="1:32" x14ac:dyDescent="0.15">
      <c r="A63" s="150"/>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row>
    <row r="64" spans="1:32" x14ac:dyDescent="0.15">
      <c r="A64" s="150"/>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row>
    <row r="65" spans="1:31" hidden="1" x14ac:dyDescent="0.15">
      <c r="A65" s="150"/>
      <c r="F65" s="2" t="s">
        <v>543</v>
      </c>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row>
    <row r="66" spans="1:31" hidden="1" x14ac:dyDescent="0.15">
      <c r="A66" s="150"/>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row>
    <row r="67" spans="1:31" hidden="1" x14ac:dyDescent="0.15">
      <c r="A67" s="150"/>
      <c r="F67" s="2" t="s">
        <v>545</v>
      </c>
      <c r="G67" s="705">
        <f>-$AF$12</f>
        <v>0</v>
      </c>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row>
    <row r="68" spans="1:31" hidden="1" x14ac:dyDescent="0.15">
      <c r="A68" s="150"/>
      <c r="F68" s="2" t="s">
        <v>546</v>
      </c>
      <c r="G68" s="705">
        <f>-$AF$15</f>
        <v>0</v>
      </c>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row>
    <row r="69" spans="1:31" hidden="1" x14ac:dyDescent="0.15">
      <c r="A69" s="150"/>
      <c r="F69" s="2" t="s">
        <v>547</v>
      </c>
      <c r="G69" s="705">
        <f>-$AF$17</f>
        <v>0</v>
      </c>
    </row>
    <row r="70" spans="1:31" hidden="1" x14ac:dyDescent="0.15">
      <c r="A70" s="150"/>
      <c r="F70" s="2" t="s">
        <v>548</v>
      </c>
      <c r="G70" s="705">
        <f>-$AF$29</f>
        <v>0</v>
      </c>
    </row>
    <row r="71" spans="1:31" hidden="1" x14ac:dyDescent="0.15">
      <c r="A71" s="150"/>
      <c r="F71" s="2" t="s">
        <v>549</v>
      </c>
      <c r="G71" s="705">
        <f>-$AF$34</f>
        <v>0</v>
      </c>
    </row>
    <row r="72" spans="1:31" hidden="1" x14ac:dyDescent="0.15">
      <c r="A72" s="150"/>
      <c r="F72" s="2" t="s">
        <v>550</v>
      </c>
      <c r="G72" s="705">
        <f>-$AF$39</f>
        <v>0</v>
      </c>
    </row>
    <row r="73" spans="1:31" hidden="1" x14ac:dyDescent="0.15">
      <c r="A73" s="150"/>
      <c r="F73" s="2" t="s">
        <v>551</v>
      </c>
      <c r="G73" s="705">
        <f>$AF$44</f>
        <v>0</v>
      </c>
    </row>
    <row r="74" spans="1:31" hidden="1" x14ac:dyDescent="0.15">
      <c r="A74" s="150"/>
      <c r="F74" s="2" t="s">
        <v>552</v>
      </c>
      <c r="G74" s="705">
        <f>$AF$47</f>
        <v>0</v>
      </c>
    </row>
    <row r="75" spans="1:31" hidden="1" x14ac:dyDescent="0.15">
      <c r="A75" s="150"/>
      <c r="G75" s="705"/>
    </row>
    <row r="76" spans="1:31" hidden="1" x14ac:dyDescent="0.15">
      <c r="A76" s="150"/>
      <c r="F76" s="2" t="s">
        <v>542</v>
      </c>
      <c r="G76" s="705">
        <f>SUM(G73:G74)+SUM(G67:G72)</f>
        <v>0</v>
      </c>
    </row>
    <row r="77" spans="1:31" hidden="1" x14ac:dyDescent="0.15">
      <c r="A77" s="150"/>
    </row>
    <row r="78" spans="1:31" x14ac:dyDescent="0.15">
      <c r="A78" s="150"/>
    </row>
    <row r="79" spans="1:31" ht="13.5" x14ac:dyDescent="0.15">
      <c r="A79" s="150"/>
      <c r="F79" s="720" t="s">
        <v>556</v>
      </c>
      <c r="G79" s="162"/>
      <c r="K79" s="719"/>
      <c r="W79" s="736"/>
    </row>
    <row r="80" spans="1:31" x14ac:dyDescent="0.15">
      <c r="A80" s="150"/>
      <c r="G80" s="162"/>
    </row>
    <row r="81" spans="1:7" x14ac:dyDescent="0.15">
      <c r="A81" s="150"/>
      <c r="F81" s="2" t="s">
        <v>545</v>
      </c>
      <c r="G81" s="705">
        <f>$AF$12</f>
        <v>0</v>
      </c>
    </row>
    <row r="82" spans="1:7" x14ac:dyDescent="0.15">
      <c r="A82" s="150"/>
      <c r="F82" s="2" t="s">
        <v>546</v>
      </c>
      <c r="G82" s="705">
        <f>$AF$15</f>
        <v>0</v>
      </c>
    </row>
    <row r="83" spans="1:7" x14ac:dyDescent="0.15">
      <c r="A83" s="150"/>
      <c r="F83" s="2" t="s">
        <v>547</v>
      </c>
      <c r="G83" s="705">
        <f>$AF$17</f>
        <v>0</v>
      </c>
    </row>
    <row r="84" spans="1:7" x14ac:dyDescent="0.15">
      <c r="A84" s="150"/>
      <c r="F84" s="2" t="s">
        <v>548</v>
      </c>
      <c r="G84" s="705">
        <f>$AF$29</f>
        <v>0</v>
      </c>
    </row>
    <row r="85" spans="1:7" x14ac:dyDescent="0.15">
      <c r="A85" s="150"/>
      <c r="F85" s="2" t="s">
        <v>549</v>
      </c>
      <c r="G85" s="705">
        <f>$AF$34</f>
        <v>0</v>
      </c>
    </row>
    <row r="86" spans="1:7" x14ac:dyDescent="0.15">
      <c r="A86" s="150"/>
      <c r="F86" s="2" t="s">
        <v>550</v>
      </c>
      <c r="G86" s="705">
        <f>$AF$39</f>
        <v>0</v>
      </c>
    </row>
    <row r="87" spans="1:7" x14ac:dyDescent="0.15">
      <c r="G87" s="705">
        <f>SUM(G81:G86)</f>
        <v>0</v>
      </c>
    </row>
    <row r="89" spans="1:7" x14ac:dyDescent="0.15">
      <c r="F89" s="2" t="s">
        <v>551</v>
      </c>
      <c r="G89" s="705">
        <f>$AF$44</f>
        <v>0</v>
      </c>
    </row>
    <row r="90" spans="1:7" x14ac:dyDescent="0.15">
      <c r="F90" s="2" t="s">
        <v>552</v>
      </c>
      <c r="G90" s="705">
        <f>$AF$47</f>
        <v>0</v>
      </c>
    </row>
    <row r="91" spans="1:7" x14ac:dyDescent="0.15">
      <c r="G91" s="705">
        <f>G89+G90</f>
        <v>0</v>
      </c>
    </row>
    <row r="93" spans="1:7" x14ac:dyDescent="0.15">
      <c r="F93" s="2" t="s">
        <v>511</v>
      </c>
      <c r="G93" s="162">
        <f>SUM(G89:G90)-SUM(G81:G86)</f>
        <v>0</v>
      </c>
    </row>
    <row r="94" spans="1:7" hidden="1" x14ac:dyDescent="0.15"/>
    <row r="95" spans="1:7" hidden="1" x14ac:dyDescent="0.15"/>
    <row r="96" spans="1:7"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sheetData>
  <sheetProtection selectLockedCells="1" selectUnlockedCells="1"/>
  <mergeCells count="14">
    <mergeCell ref="AH5:AH8"/>
    <mergeCell ref="AD40:AE40"/>
    <mergeCell ref="G5:K5"/>
    <mergeCell ref="L5:P5"/>
    <mergeCell ref="Q5:U5"/>
    <mergeCell ref="C5:C8"/>
    <mergeCell ref="AD48:AE48"/>
    <mergeCell ref="AD49:AE49"/>
    <mergeCell ref="V5:Z5"/>
    <mergeCell ref="AA5:AE5"/>
    <mergeCell ref="D30:D31"/>
    <mergeCell ref="D13:D15"/>
    <mergeCell ref="D16:D17"/>
    <mergeCell ref="D5:F8"/>
  </mergeCells>
  <phoneticPr fontId="2"/>
  <conditionalFormatting sqref="G68:AE68">
    <cfRule type="containsErrors" dxfId="8" priority="8">
      <formula>ISERROR(G68)</formula>
    </cfRule>
  </conditionalFormatting>
  <conditionalFormatting sqref="G9:AE47">
    <cfRule type="expression" dxfId="7" priority="4">
      <formula>AND(SEARCH(G$7,$AH9),IF(G$7="",FALSE,TRUE))</formula>
    </cfRule>
  </conditionalFormatting>
  <conditionalFormatting sqref="G82">
    <cfRule type="containsErrors" dxfId="6" priority="1">
      <formula>ISERROR(G82)</formula>
    </cfRule>
  </conditionalFormatting>
  <pageMargins left="0.9055118110236221" right="0.70866141732283472" top="0.94488188976377963" bottom="0.74803149606299213" header="0.31496062992125984" footer="0.31496062992125984"/>
  <pageSetup paperSize="8" scale="85"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AH93"/>
  <sheetViews>
    <sheetView workbookViewId="0"/>
  </sheetViews>
  <sheetFormatPr defaultRowHeight="12" x14ac:dyDescent="0.15"/>
  <cols>
    <col min="1" max="1" width="2.875" style="2" customWidth="1"/>
    <col min="2" max="2" width="2.25" style="2" customWidth="1"/>
    <col min="3" max="3" width="5.25" style="2" customWidth="1"/>
    <col min="4" max="4" width="8.5" style="2" customWidth="1"/>
    <col min="5" max="5" width="12.625" style="2" customWidth="1"/>
    <col min="6" max="6" width="21.75" style="2" customWidth="1"/>
    <col min="7" max="31" width="5.625" style="2" customWidth="1"/>
    <col min="32" max="32" width="7.25" style="2" customWidth="1"/>
    <col min="33" max="16384" width="9" style="2"/>
  </cols>
  <sheetData>
    <row r="1" spans="1:34" ht="20.100000000000001" customHeight="1" thickBot="1" x14ac:dyDescent="0.2">
      <c r="C1" s="43" t="s">
        <v>533</v>
      </c>
      <c r="F1" s="75"/>
      <c r="AE1" s="17" t="s">
        <v>10</v>
      </c>
      <c r="AF1" s="97">
        <f>'1.入力'!G1</f>
        <v>0</v>
      </c>
    </row>
    <row r="3" spans="1:34" ht="17.25" x14ac:dyDescent="0.15">
      <c r="A3" s="151"/>
      <c r="B3" s="151"/>
      <c r="C3" s="228" t="s">
        <v>240</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4" ht="17.25" x14ac:dyDescent="0.15">
      <c r="A4" s="151"/>
      <c r="B4" s="177"/>
      <c r="C4" s="55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2" t="s">
        <v>72</v>
      </c>
    </row>
    <row r="5" spans="1:34" ht="13.5" customHeight="1" x14ac:dyDescent="0.15">
      <c r="A5" s="151"/>
      <c r="C5" s="995" t="s">
        <v>611</v>
      </c>
      <c r="D5" s="1006" t="s">
        <v>610</v>
      </c>
      <c r="E5" s="1006"/>
      <c r="F5" s="1007"/>
      <c r="G5" s="1015" t="str">
        <f>IF('1.入力'!C53=0,"",'1.入力'!C53)</f>
        <v>自己利用・管理</v>
      </c>
      <c r="H5" s="1001"/>
      <c r="I5" s="1001"/>
      <c r="J5" s="1001"/>
      <c r="K5" s="1001"/>
      <c r="L5" s="1015" t="str">
        <f>IF('1.入力'!D53=0,"",'1.入力'!D53)</f>
        <v>賃貸</v>
      </c>
      <c r="M5" s="1001"/>
      <c r="N5" s="1001"/>
      <c r="O5" s="1001"/>
      <c r="P5" s="1002"/>
      <c r="Q5" s="1001" t="str">
        <f>IF('1.入力'!E53=0,"",'1.入力'!E53)</f>
        <v>賃貸</v>
      </c>
      <c r="R5" s="1001"/>
      <c r="S5" s="1001"/>
      <c r="T5" s="1001"/>
      <c r="U5" s="1001"/>
      <c r="V5" s="1015" t="str">
        <f>IF('1.入力'!F53=0,"",'1.入力'!F53)</f>
        <v>賃貸</v>
      </c>
      <c r="W5" s="1001"/>
      <c r="X5" s="1001"/>
      <c r="Y5" s="1001"/>
      <c r="Z5" s="1002"/>
      <c r="AA5" s="1001" t="str">
        <f>IF('1.入力'!G53=0,"",'1.入力'!G53)</f>
        <v>賃貸</v>
      </c>
      <c r="AB5" s="1001"/>
      <c r="AC5" s="1001"/>
      <c r="AD5" s="1001"/>
      <c r="AE5" s="1002"/>
      <c r="AF5" s="507" t="s">
        <v>159</v>
      </c>
      <c r="AH5" s="1012" t="s">
        <v>506</v>
      </c>
    </row>
    <row r="6" spans="1:34" x14ac:dyDescent="0.15">
      <c r="A6" s="151"/>
      <c r="C6" s="996"/>
      <c r="D6" s="1008"/>
      <c r="E6" s="1008"/>
      <c r="F6" s="1009"/>
      <c r="G6" s="548">
        <v>1</v>
      </c>
      <c r="H6" s="549">
        <v>2</v>
      </c>
      <c r="I6" s="549">
        <v>3</v>
      </c>
      <c r="J6" s="549">
        <v>4</v>
      </c>
      <c r="K6" s="548">
        <v>5</v>
      </c>
      <c r="L6" s="550">
        <v>1</v>
      </c>
      <c r="M6" s="549">
        <v>2</v>
      </c>
      <c r="N6" s="549">
        <v>3</v>
      </c>
      <c r="O6" s="549">
        <v>4</v>
      </c>
      <c r="P6" s="551">
        <v>5</v>
      </c>
      <c r="Q6" s="548">
        <v>1</v>
      </c>
      <c r="R6" s="549">
        <v>2</v>
      </c>
      <c r="S6" s="549">
        <v>3</v>
      </c>
      <c r="T6" s="549">
        <v>4</v>
      </c>
      <c r="U6" s="548">
        <v>5</v>
      </c>
      <c r="V6" s="550">
        <v>1</v>
      </c>
      <c r="W6" s="549">
        <v>2</v>
      </c>
      <c r="X6" s="549">
        <v>3</v>
      </c>
      <c r="Y6" s="549">
        <v>4</v>
      </c>
      <c r="Z6" s="551">
        <v>5</v>
      </c>
      <c r="AA6" s="548">
        <v>1</v>
      </c>
      <c r="AB6" s="549">
        <v>2</v>
      </c>
      <c r="AC6" s="549">
        <v>3</v>
      </c>
      <c r="AD6" s="549">
        <v>4</v>
      </c>
      <c r="AE6" s="551">
        <v>5</v>
      </c>
      <c r="AF6" s="508"/>
      <c r="AH6" s="1013"/>
    </row>
    <row r="7" spans="1:34" x14ac:dyDescent="0.15">
      <c r="A7" s="151"/>
      <c r="C7" s="996"/>
      <c r="D7" s="1008"/>
      <c r="E7" s="1008"/>
      <c r="F7" s="1009"/>
      <c r="G7" s="550" t="str">
        <f>IF($G5="","",IF(INDEX('4-3基礎(計算案内)'!AB:AB,MATCH($G5,'4-3基礎(計算案内)'!$Z:$Z,0))=0,"",INDEX('4-3基礎(計算案内)'!AB:AB,MATCH($G5,'4-3基礎(計算案内)'!$Z:$Z,0))))</f>
        <v>A</v>
      </c>
      <c r="H7" s="549" t="str">
        <f>IF($G5="","",IF(INDEX('4-3基礎(計算案内)'!AC:AC,MATCH($G5,'4-3基礎(計算案内)'!$Z:$Z,0))=0,"",INDEX('4-3基礎(計算案内)'!AC:AC,MATCH($G5,'4-3基礎(計算案内)'!$Z:$Z,0))))</f>
        <v>A</v>
      </c>
      <c r="I7" s="549" t="str">
        <f>IF($G5="","",IF(INDEX('4-3基礎(計算案内)'!AD:AD,MATCH($G5,'4-3基礎(計算案内)'!$Z:$Z,0))=0,"",INDEX('4-3基礎(計算案内)'!AD:AD,MATCH($G5,'4-3基礎(計算案内)'!$Z:$Z,0))))</f>
        <v>A</v>
      </c>
      <c r="J7" s="549" t="str">
        <f>IF($G5="","",IF(INDEX('4-3基礎(計算案内)'!AE:AE,MATCH($G5,'4-3基礎(計算案内)'!$Z:$Z,0))=0,"",INDEX('4-3基礎(計算案内)'!AE:AE,MATCH($G5,'4-3基礎(計算案内)'!$Z:$Z,0))))</f>
        <v>A</v>
      </c>
      <c r="K7" s="548" t="str">
        <f>IF($G5="","",IF(INDEX('4-3基礎(計算案内)'!AF:AF,MATCH($G5,'4-3基礎(計算案内)'!$Z:$Z,0))=0,"",INDEX('4-3基礎(計算案内)'!AF:AF,MATCH($G5,'4-3基礎(計算案内)'!$Z:$Z,0))))</f>
        <v>A</v>
      </c>
      <c r="L7" s="550" t="str">
        <f>IF($L5="","",IF(INDEX('4-3基礎(計算案内)'!AB:AB,MATCH($L5,'4-3基礎(計算案内)'!$Z:$Z,0))=0,"",INDEX('4-3基礎(計算案内)'!AB:AB,MATCH($L5,'4-3基礎(計算案内)'!$Z:$Z,0))))</f>
        <v>F</v>
      </c>
      <c r="M7" s="549" t="str">
        <f>IF($L5="","",IF(INDEX('4-3基礎(計算案内)'!AC:AC,MATCH($L5,'4-3基礎(計算案内)'!$Z:$Z,0))=0,"",INDEX('4-3基礎(計算案内)'!AC:AC,MATCH($L5,'4-3基礎(計算案内)'!$Z:$Z,0))))</f>
        <v>F</v>
      </c>
      <c r="N7" s="549" t="str">
        <f>IF($L5="","",IF(INDEX('4-3基礎(計算案内)'!AD:AD,MATCH($L5,'4-3基礎(計算案内)'!$Z:$Z,0))=0,"",INDEX('4-3基礎(計算案内)'!AD:AD,MATCH($L5,'4-3基礎(計算案内)'!$Z:$Z,0))))</f>
        <v>F</v>
      </c>
      <c r="O7" s="549" t="str">
        <f>IF($L5="","",IF(INDEX('4-3基礎(計算案内)'!AE:AE,MATCH($L5,'4-3基礎(計算案内)'!$Z:$Z,0))=0,"",INDEX('4-3基礎(計算案内)'!AE:AE,MATCH($L5,'4-3基礎(計算案内)'!$Z:$Z,0))))</f>
        <v>F</v>
      </c>
      <c r="P7" s="551" t="str">
        <f>IF($L5="","",IF(INDEX('4-3基礎(計算案内)'!AF:AF,MATCH($L5,'4-3基礎(計算案内)'!$Z:$Z,0))=0,"",INDEX('4-3基礎(計算案内)'!AF:AF,MATCH($L5,'4-3基礎(計算案内)'!$Z:$Z,0))))</f>
        <v>F</v>
      </c>
      <c r="Q7" s="548" t="str">
        <f>IF($Q5="","",IF(INDEX('4-3基礎(計算案内)'!AB:AB,MATCH($Q5,'4-3基礎(計算案内)'!$Z:$Z,0))=0,"",INDEX('4-3基礎(計算案内)'!AB:AB,MATCH($Q5,'4-3基礎(計算案内)'!$Z:$Z,0))))</f>
        <v>F</v>
      </c>
      <c r="R7" s="549" t="str">
        <f>IF($Q5="","",IF(INDEX('4-3基礎(計算案内)'!AC:AC,MATCH($Q5,'4-3基礎(計算案内)'!$Z:$Z,0))=0,"",INDEX('4-3基礎(計算案内)'!AC:AC,MATCH($Q5,'4-3基礎(計算案内)'!$Z:$Z,0))))</f>
        <v>F</v>
      </c>
      <c r="S7" s="549" t="str">
        <f>IF($Q5="","",IF(INDEX('4-3基礎(計算案内)'!AD:AD,MATCH($Q5,'4-3基礎(計算案内)'!$Z:$Z,0))=0,"",INDEX('4-3基礎(計算案内)'!AD:AD,MATCH($Q5,'4-3基礎(計算案内)'!$Z:$Z,0))))</f>
        <v>F</v>
      </c>
      <c r="T7" s="549" t="str">
        <f>IF($Q5="","",IF(INDEX('4-3基礎(計算案内)'!AE:AE,MATCH($Q5,'4-3基礎(計算案内)'!$Z:$Z,0))=0,"",INDEX('4-3基礎(計算案内)'!AE:AE,MATCH($Q5,'4-3基礎(計算案内)'!$Z:$Z,0))))</f>
        <v>F</v>
      </c>
      <c r="U7" s="548" t="str">
        <f>IF($Q5="","",IF(INDEX('4-3基礎(計算案内)'!AF:AF,MATCH($Q5,'4-3基礎(計算案内)'!$Z:$Z,0))=0,"",INDEX('4-3基礎(計算案内)'!AF:AF,MATCH($Q5,'4-3基礎(計算案内)'!$Z:$Z,0))))</f>
        <v>F</v>
      </c>
      <c r="V7" s="550" t="str">
        <f>IF($V5="","",IF(INDEX('4-3基礎(計算案内)'!AB:AB,MATCH($V5,'4-3基礎(計算案内)'!$Z:$Z,0))=0,"",INDEX('4-3基礎(計算案内)'!AB:AB,MATCH($V5,'4-3基礎(計算案内)'!$Z:$Z,0))))</f>
        <v>F</v>
      </c>
      <c r="W7" s="549" t="str">
        <f>IF($V5="","",IF(INDEX('4-3基礎(計算案内)'!AC:AC,MATCH($V5,'4-3基礎(計算案内)'!$Z:$Z,0))=0,"",INDEX('4-3基礎(計算案内)'!AC:AC,MATCH($V5,'4-3基礎(計算案内)'!$Z:$Z,0))))</f>
        <v>F</v>
      </c>
      <c r="X7" s="549" t="str">
        <f>IF($V5="","",IF(INDEX('4-3基礎(計算案内)'!AD:AD,MATCH($V5,'4-3基礎(計算案内)'!$Z:$Z,0))=0,"",INDEX('4-3基礎(計算案内)'!AD:AD,MATCH($V5,'4-3基礎(計算案内)'!$Z:$Z,0))))</f>
        <v>F</v>
      </c>
      <c r="Y7" s="549" t="str">
        <f>IF($V5="","",IF(INDEX('4-3基礎(計算案内)'!AE:AE,MATCH($V5,'4-3基礎(計算案内)'!$Z:$Z,0))=0,"",INDEX('4-3基礎(計算案内)'!AE:AE,MATCH($V5,'4-3基礎(計算案内)'!$Z:$Z,0))))</f>
        <v>F</v>
      </c>
      <c r="Z7" s="551" t="str">
        <f>IF($V5="","",IF(INDEX('4-3基礎(計算案内)'!AF:AF,MATCH($V5,'4-3基礎(計算案内)'!$Z:$Z,0))=0,"",INDEX('4-3基礎(計算案内)'!AF:AF,MATCH($V5,'4-3基礎(計算案内)'!$Z:$Z,0))))</f>
        <v>F</v>
      </c>
      <c r="AA7" s="548" t="str">
        <f>IF($AA5="","",IF(INDEX('4-3基礎(計算案内)'!AB:AB,MATCH($AA5,'4-3基礎(計算案内)'!$Z:$Z,0))=0,"",INDEX('4-3基礎(計算案内)'!AB:AB,MATCH($AA5,'4-3基礎(計算案内)'!$Z:$Z,0))))</f>
        <v>F</v>
      </c>
      <c r="AB7" s="549" t="str">
        <f>IF($AA5="","",IF(INDEX('4-3基礎(計算案内)'!AC:AC,MATCH($AA5,'4-3基礎(計算案内)'!$Z:$Z,0))=0,"",INDEX('4-3基礎(計算案内)'!AC:AC,MATCH($AA5,'4-3基礎(計算案内)'!$Z:$Z,0))))</f>
        <v>F</v>
      </c>
      <c r="AC7" s="549" t="str">
        <f>IF($AA5="","",IF(INDEX('4-3基礎(計算案内)'!AD:AD,MATCH($AA5,'4-3基礎(計算案内)'!$Z:$Z,0))=0,"",INDEX('4-3基礎(計算案内)'!AD:AD,MATCH($AA5,'4-3基礎(計算案内)'!$Z:$Z,0))))</f>
        <v>F</v>
      </c>
      <c r="AD7" s="549" t="str">
        <f>IF($AA5="","",IF(INDEX('4-3基礎(計算案内)'!AE:AE,MATCH($AA5,'4-3基礎(計算案内)'!$Z:$Z,0))=0,"",INDEX('4-3基礎(計算案内)'!AE:AE,MATCH($AA5,'4-3基礎(計算案内)'!$Z:$Z,0))))</f>
        <v>F</v>
      </c>
      <c r="AE7" s="551" t="str">
        <f>IF($AA5="","",IF(INDEX('4-3基礎(計算案内)'!AF:AF,MATCH($AA5,'4-3基礎(計算案内)'!$Z:$Z,0))=0,"",INDEX('4-3基礎(計算案内)'!AF:AF,MATCH($AA5,'4-3基礎(計算案内)'!$Z:$Z,0))))</f>
        <v>F</v>
      </c>
      <c r="AF7" s="508"/>
      <c r="AH7" s="1013"/>
    </row>
    <row r="8" spans="1:34" x14ac:dyDescent="0.15">
      <c r="A8" s="151"/>
      <c r="C8" s="997"/>
      <c r="D8" s="1010"/>
      <c r="E8" s="1010"/>
      <c r="F8" s="1011"/>
      <c r="G8" s="140">
        <v>1</v>
      </c>
      <c r="H8" s="141">
        <v>2</v>
      </c>
      <c r="I8" s="141">
        <v>3</v>
      </c>
      <c r="J8" s="141">
        <v>4</v>
      </c>
      <c r="K8" s="142">
        <v>5</v>
      </c>
      <c r="L8" s="143">
        <v>6</v>
      </c>
      <c r="M8" s="141">
        <v>7</v>
      </c>
      <c r="N8" s="141">
        <v>8</v>
      </c>
      <c r="O8" s="141">
        <v>9</v>
      </c>
      <c r="P8" s="142">
        <v>10</v>
      </c>
      <c r="Q8" s="143">
        <v>11</v>
      </c>
      <c r="R8" s="141">
        <v>12</v>
      </c>
      <c r="S8" s="141">
        <v>13</v>
      </c>
      <c r="T8" s="141">
        <v>14</v>
      </c>
      <c r="U8" s="142">
        <v>15</v>
      </c>
      <c r="V8" s="143">
        <v>16</v>
      </c>
      <c r="W8" s="141">
        <v>17</v>
      </c>
      <c r="X8" s="141">
        <v>18</v>
      </c>
      <c r="Y8" s="141">
        <v>19</v>
      </c>
      <c r="Z8" s="142">
        <v>20</v>
      </c>
      <c r="AA8" s="143">
        <v>21</v>
      </c>
      <c r="AB8" s="141">
        <v>22</v>
      </c>
      <c r="AC8" s="141">
        <v>23</v>
      </c>
      <c r="AD8" s="141">
        <v>24</v>
      </c>
      <c r="AE8" s="142">
        <v>25</v>
      </c>
      <c r="AF8" s="144"/>
      <c r="AH8" s="1014"/>
    </row>
    <row r="9" spans="1:34" ht="14.25" x14ac:dyDescent="0.15">
      <c r="A9" s="151"/>
      <c r="C9" s="552" t="s">
        <v>36</v>
      </c>
      <c r="D9" s="98" t="s">
        <v>64</v>
      </c>
      <c r="E9" s="99" t="s">
        <v>56</v>
      </c>
      <c r="F9" s="100" t="s">
        <v>34</v>
      </c>
      <c r="G9" s="216">
        <f>'4-2基礎(コスト)'!O4</f>
        <v>120</v>
      </c>
      <c r="H9" s="216">
        <f>'4-2基礎(コスト)'!P4</f>
        <v>121.2</v>
      </c>
      <c r="I9" s="216">
        <f>'4-2基礎(コスト)'!Q4</f>
        <v>122.41200000000001</v>
      </c>
      <c r="J9" s="216">
        <f>'4-2基礎(コスト)'!R4</f>
        <v>123.63612000000001</v>
      </c>
      <c r="K9" s="567">
        <f>'4-2基礎(コスト)'!S4</f>
        <v>124.87248120000001</v>
      </c>
      <c r="L9" s="570">
        <f>'4-2基礎(コスト)'!T4</f>
        <v>126.12120601200002</v>
      </c>
      <c r="M9" s="547">
        <f>'4-2基礎(コスト)'!U4</f>
        <v>127.38241807212002</v>
      </c>
      <c r="N9" s="547">
        <f>'4-2基礎(コスト)'!V4</f>
        <v>128.65624225284122</v>
      </c>
      <c r="O9" s="547">
        <f>'4-2基礎(コスト)'!W4</f>
        <v>129.94280467536964</v>
      </c>
      <c r="P9" s="542">
        <f>'4-2基礎(コスト)'!X4</f>
        <v>131.24223272212333</v>
      </c>
      <c r="Q9" s="570">
        <f>'4-2基礎(コスト)'!Y4</f>
        <v>132.55465504934457</v>
      </c>
      <c r="R9" s="547">
        <f>'4-2基礎(コスト)'!Z4</f>
        <v>133.88020159983802</v>
      </c>
      <c r="S9" s="547">
        <f>'4-2基礎(コスト)'!AA4</f>
        <v>135.21900361583639</v>
      </c>
      <c r="T9" s="547">
        <f>'4-2基礎(コスト)'!AB4</f>
        <v>136.57119365199475</v>
      </c>
      <c r="U9" s="542">
        <f>'4-2基礎(コスト)'!AC4</f>
        <v>137.93690558851469</v>
      </c>
      <c r="V9" s="546">
        <f>'4-2基礎(コスト)'!AD4</f>
        <v>139.31627464439984</v>
      </c>
      <c r="W9" s="570">
        <f>'4-2基礎(コスト)'!AE4</f>
        <v>140.70943739084385</v>
      </c>
      <c r="X9" s="547">
        <f>'4-2基礎(コスト)'!AF4</f>
        <v>142.1165317647523</v>
      </c>
      <c r="Y9" s="547">
        <f>'4-2基礎(コスト)'!AG4</f>
        <v>143.53769708239983</v>
      </c>
      <c r="Z9" s="542">
        <f>'4-2基礎(コスト)'!AH4</f>
        <v>144.97307405322383</v>
      </c>
      <c r="AA9" s="570">
        <f>'4-2基礎(コスト)'!AI4</f>
        <v>146.42280479375606</v>
      </c>
      <c r="AB9" s="547">
        <f>'4-2基礎(コスト)'!AJ4</f>
        <v>147.88703284169361</v>
      </c>
      <c r="AC9" s="547">
        <f>'4-2基礎(コスト)'!AK4</f>
        <v>149.36590317011056</v>
      </c>
      <c r="AD9" s="547">
        <f>'4-2基礎(コスト)'!AL4</f>
        <v>150.85956220181166</v>
      </c>
      <c r="AE9" s="542">
        <f>'4-2基礎(コスト)'!AM4</f>
        <v>152.36815782382976</v>
      </c>
      <c r="AF9" s="573"/>
      <c r="AH9" s="538" t="str">
        <f>'4-3基礎(計算案内)'!V6</f>
        <v>JKLM</v>
      </c>
    </row>
    <row r="10" spans="1:34" ht="14.25" x14ac:dyDescent="0.15">
      <c r="A10" s="151"/>
      <c r="C10" s="101"/>
      <c r="D10" s="102"/>
      <c r="E10" s="103" t="s">
        <v>43</v>
      </c>
      <c r="F10" s="100" t="s">
        <v>45</v>
      </c>
      <c r="G10" s="216">
        <f>'4-2基礎(コスト)'!O5</f>
        <v>350</v>
      </c>
      <c r="H10" s="216">
        <f>'4-2基礎(コスト)'!P5</f>
        <v>353.5</v>
      </c>
      <c r="I10" s="216">
        <f>'4-2基礎(コスト)'!Q5</f>
        <v>357.03500000000003</v>
      </c>
      <c r="J10" s="216">
        <f>'4-2基礎(コスト)'!R5</f>
        <v>360.60535000000004</v>
      </c>
      <c r="K10" s="567">
        <f>'4-2基礎(コスト)'!S5</f>
        <v>364.21140350000007</v>
      </c>
      <c r="L10" s="570">
        <f>'4-2基礎(コスト)'!T5</f>
        <v>367.85351753500009</v>
      </c>
      <c r="M10" s="547">
        <f>'4-2基礎(コスト)'!U5</f>
        <v>371.53205271035011</v>
      </c>
      <c r="N10" s="547">
        <f>'4-2基礎(コスト)'!V5</f>
        <v>375.24737323745364</v>
      </c>
      <c r="O10" s="547">
        <f>'4-2基礎(コスト)'!W5</f>
        <v>378.99984696982818</v>
      </c>
      <c r="P10" s="542">
        <f>'4-2基礎(コスト)'!X5</f>
        <v>382.78984543952646</v>
      </c>
      <c r="Q10" s="570">
        <f>'4-2基礎(コスト)'!Y5</f>
        <v>386.61774389392173</v>
      </c>
      <c r="R10" s="547">
        <f>'4-2基礎(コスト)'!Z5</f>
        <v>390.48392133286097</v>
      </c>
      <c r="S10" s="547">
        <f>'4-2基礎(コスト)'!AA5</f>
        <v>394.38876054618959</v>
      </c>
      <c r="T10" s="547">
        <f>'4-2基礎(コスト)'!AB5</f>
        <v>398.33264815165148</v>
      </c>
      <c r="U10" s="542">
        <f>'4-2基礎(コスト)'!AC5</f>
        <v>402.31597463316803</v>
      </c>
      <c r="V10" s="546">
        <f>'4-2基礎(コスト)'!AD5</f>
        <v>406.33913437949968</v>
      </c>
      <c r="W10" s="570">
        <f>'4-2基礎(コスト)'!AE5</f>
        <v>410.40252572329467</v>
      </c>
      <c r="X10" s="547">
        <f>'4-2基礎(コスト)'!AF5</f>
        <v>414.50655098052761</v>
      </c>
      <c r="Y10" s="547">
        <f>'4-2基礎(コスト)'!AG5</f>
        <v>418.65161649033291</v>
      </c>
      <c r="Z10" s="542">
        <f>'4-2基礎(コスト)'!AH5</f>
        <v>422.83813265523622</v>
      </c>
      <c r="AA10" s="570">
        <f>'4-2基礎(コスト)'!AI5</f>
        <v>427.0665139817886</v>
      </c>
      <c r="AB10" s="547">
        <f>'4-2基礎(コスト)'!AJ5</f>
        <v>431.33717912160648</v>
      </c>
      <c r="AC10" s="547">
        <f>'4-2基礎(コスト)'!AK5</f>
        <v>435.65055091282255</v>
      </c>
      <c r="AD10" s="547">
        <f>'4-2基礎(コスト)'!AL5</f>
        <v>440.00705642195078</v>
      </c>
      <c r="AE10" s="542">
        <f>'4-2基礎(コスト)'!AM5</f>
        <v>444.40712698617028</v>
      </c>
      <c r="AF10" s="575"/>
      <c r="AH10" s="538" t="str">
        <f>'4-3基礎(計算案内)'!V7</f>
        <v>JKLM</v>
      </c>
    </row>
    <row r="11" spans="1:34" ht="46.5" customHeight="1" x14ac:dyDescent="0.15">
      <c r="A11" s="151"/>
      <c r="C11" s="101"/>
      <c r="D11" s="102"/>
      <c r="E11" s="99" t="s">
        <v>67</v>
      </c>
      <c r="F11" s="100" t="s">
        <v>65</v>
      </c>
      <c r="G11" s="216">
        <f>'4-2基礎(コスト)'!O6</f>
        <v>100</v>
      </c>
      <c r="H11" s="216">
        <f>'4-2基礎(コスト)'!P6</f>
        <v>101</v>
      </c>
      <c r="I11" s="216">
        <f>'4-2基礎(コスト)'!Q6</f>
        <v>102.01</v>
      </c>
      <c r="J11" s="216">
        <f>'4-2基礎(コスト)'!R6</f>
        <v>103.0301</v>
      </c>
      <c r="K11" s="567">
        <f>'4-2基礎(コスト)'!S6</f>
        <v>104.060401</v>
      </c>
      <c r="L11" s="570">
        <f>'4-2基礎(コスト)'!T6</f>
        <v>105.10100500999999</v>
      </c>
      <c r="M11" s="547">
        <f>'4-2基礎(コスト)'!U6</f>
        <v>106.1520150601</v>
      </c>
      <c r="N11" s="547">
        <f>'4-2基礎(コスト)'!V6</f>
        <v>107.213535210701</v>
      </c>
      <c r="O11" s="547">
        <f>'4-2基礎(コスト)'!W6</f>
        <v>108.28567056280801</v>
      </c>
      <c r="P11" s="542">
        <f>'4-2基礎(コスト)'!X6</f>
        <v>109.36852726843608</v>
      </c>
      <c r="Q11" s="570">
        <f>'4-2基礎(コスト)'!Y6</f>
        <v>110.46221254112045</v>
      </c>
      <c r="R11" s="547">
        <f>'4-2基礎(コスト)'!Z6</f>
        <v>111.56683466653166</v>
      </c>
      <c r="S11" s="547">
        <f>'4-2基礎(コスト)'!AA6</f>
        <v>112.68250301319698</v>
      </c>
      <c r="T11" s="547">
        <f>'4-2基礎(コスト)'!AB6</f>
        <v>113.80932804332895</v>
      </c>
      <c r="U11" s="542">
        <f>'4-2基礎(コスト)'!AC6</f>
        <v>114.94742132376224</v>
      </c>
      <c r="V11" s="546">
        <f>'4-2基礎(コスト)'!AD6</f>
        <v>116.09689553699987</v>
      </c>
      <c r="W11" s="570">
        <f>'4-2基礎(コスト)'!AE6</f>
        <v>117.25786449236986</v>
      </c>
      <c r="X11" s="547">
        <f>'4-2基礎(コスト)'!AF6</f>
        <v>118.43044313729357</v>
      </c>
      <c r="Y11" s="547">
        <f>'4-2基礎(コスト)'!AG6</f>
        <v>119.6147475686665</v>
      </c>
      <c r="Z11" s="542">
        <f>'4-2基礎(コスト)'!AH6</f>
        <v>120.81089504435317</v>
      </c>
      <c r="AA11" s="570">
        <f>'4-2基礎(コスト)'!AI6</f>
        <v>122.01900399479671</v>
      </c>
      <c r="AB11" s="547">
        <f>'4-2基礎(コスト)'!AJ6</f>
        <v>123.23919403474467</v>
      </c>
      <c r="AC11" s="547">
        <f>'4-2基礎(コスト)'!AK6</f>
        <v>124.47158597509213</v>
      </c>
      <c r="AD11" s="547">
        <f>'4-2基礎(コスト)'!AL6</f>
        <v>125.71630183484305</v>
      </c>
      <c r="AE11" s="542">
        <f>'4-2基礎(コスト)'!AM6</f>
        <v>126.97346485319149</v>
      </c>
      <c r="AF11" s="574"/>
      <c r="AH11" s="538" t="str">
        <f>'4-3基礎(計算案内)'!V8</f>
        <v>JKLM</v>
      </c>
    </row>
    <row r="12" spans="1:34" ht="14.25" x14ac:dyDescent="0.15">
      <c r="A12" s="151"/>
      <c r="C12" s="101"/>
      <c r="D12" s="104"/>
      <c r="E12" s="105"/>
      <c r="F12" s="630" t="s">
        <v>6</v>
      </c>
      <c r="G12" s="631">
        <f t="array" ref="G12">IF(G$7="",,SUM(IF(ISERROR(SEARCH(G$7,$AH$9:$AH$11)),,G$9:G$11)))</f>
        <v>0</v>
      </c>
      <c r="H12" s="632">
        <f t="array" ref="H12">IF(H$7="",,SUM(IF(ISERROR(SEARCH(H$7,$AH$9:$AH$11)),,H$9:H$11)))</f>
        <v>0</v>
      </c>
      <c r="I12" s="632">
        <f t="array" ref="I12">IF(I$7="",,SUM(IF(ISERROR(SEARCH(I$7,$AH$9:$AH$11)),,I$9:I$11)))</f>
        <v>0</v>
      </c>
      <c r="J12" s="632">
        <f t="array" ref="J12">IF(J$7="",,SUM(IF(ISERROR(SEARCH(J$7,$AH$9:$AH$11)),,J$9:J$11)))</f>
        <v>0</v>
      </c>
      <c r="K12" s="633">
        <f t="array" ref="K12">IF(K$7="",,SUM(IF(ISERROR(SEARCH(K$7,$AH$9:$AH$11)),,K$9:K$11)))</f>
        <v>0</v>
      </c>
      <c r="L12" s="634">
        <f t="array" ref="L12">IF(L$7="",,SUM(IF(ISERROR(SEARCH(L$7,$AH$9:$AH$11)),,L$9:L$11)))</f>
        <v>0</v>
      </c>
      <c r="M12" s="635">
        <f t="array" ref="M12">IF(M$7="",,SUM(IF(ISERROR(SEARCH(M$7,$AH$9:$AH$11)),,M$9:M$11)))</f>
        <v>0</v>
      </c>
      <c r="N12" s="635">
        <f t="array" ref="N12">IF(N$7="",,SUM(IF(ISERROR(SEARCH(N$7,$AH$9:$AH$11)),,N$9:N$11)))</f>
        <v>0</v>
      </c>
      <c r="O12" s="635">
        <f t="array" ref="O12">IF(O$7="",,SUM(IF(ISERROR(SEARCH(O$7,$AH$9:$AH$11)),,O$9:O$11)))</f>
        <v>0</v>
      </c>
      <c r="P12" s="662">
        <f t="array" ref="P12">IF(P$7="",,SUM(IF(ISERROR(SEARCH(P$7,$AH$9:$AH$11)),,P$9:P$11)))</f>
        <v>0</v>
      </c>
      <c r="Q12" s="663">
        <f t="array" ref="Q12">IF(Q$7="",,SUM(IF(ISERROR(SEARCH(Q$7,$AH$9:$AH$11)),,Q$9:Q$11)))</f>
        <v>0</v>
      </c>
      <c r="R12" s="635">
        <f t="array" ref="R12">IF(R$7="",,SUM(IF(ISERROR(SEARCH(R$7,$AH$9:$AH$11)),,R$9:R$11)))</f>
        <v>0</v>
      </c>
      <c r="S12" s="635">
        <f t="array" ref="S12">IF(S$7="",,SUM(IF(ISERROR(SEARCH(S$7,$AH$9:$AH$11)),,S$9:S$11)))</f>
        <v>0</v>
      </c>
      <c r="T12" s="635">
        <f t="array" ref="T12">IF(T$7="",,SUM(IF(ISERROR(SEARCH(T$7,$AH$9:$AH$11)),,T$9:T$11)))</f>
        <v>0</v>
      </c>
      <c r="U12" s="633">
        <f t="array" ref="U12">IF(U$7="",,SUM(IF(ISERROR(SEARCH(U$7,$AH$9:$AH$11)),,U$9:U$11)))</f>
        <v>0</v>
      </c>
      <c r="V12" s="636">
        <f t="array" ref="V12">IF(V$7="",,SUM(IF(ISERROR(SEARCH(V$7,$AH$9:$AH$11)),,V$9:V$11)))</f>
        <v>0</v>
      </c>
      <c r="W12" s="637">
        <f t="array" ref="W12">IF(W$7="",,SUM(IF(ISERROR(SEARCH(W$7,$AH$9:$AH$11)),,W$9:W$11)))</f>
        <v>0</v>
      </c>
      <c r="X12" s="635">
        <f t="array" ref="X12">IF(X$7="",,SUM(IF(ISERROR(SEARCH(X$7,$AH$9:$AH$11)),,X$9:X$11)))</f>
        <v>0</v>
      </c>
      <c r="Y12" s="635">
        <f t="array" ref="Y12">IF(Y$7="",,SUM(IF(ISERROR(SEARCH(Y$7,$AH$9:$AH$11)),,Y$9:Y$11)))</f>
        <v>0</v>
      </c>
      <c r="Z12" s="633">
        <f t="array" ref="Z12">IF(Z$7="",,SUM(IF(ISERROR(SEARCH(Z$7,$AH$9:$AH$11)),,Z$9:Z$11)))</f>
        <v>0</v>
      </c>
      <c r="AA12" s="634">
        <f t="array" ref="AA12">IF(AA$7="",,SUM(IF(ISERROR(SEARCH(AA$7,$AH$9:$AH$11)),,AA$9:AA$11)))</f>
        <v>0</v>
      </c>
      <c r="AB12" s="635">
        <f t="array" ref="AB12">IF(AB$7="",,SUM(IF(ISERROR(SEARCH(AB$7,$AH$9:$AH$11)),,AB$9:AB$11)))</f>
        <v>0</v>
      </c>
      <c r="AC12" s="635">
        <f t="array" ref="AC12">IF(AC$7="",,SUM(IF(ISERROR(SEARCH(AC$7,$AH$9:$AH$11)),,AC$9:AC$11)))</f>
        <v>0</v>
      </c>
      <c r="AD12" s="635">
        <f t="array" ref="AD12">IF(AD$7="",,SUM(IF(ISERROR(SEARCH(AD$7,$AH$9:$AH$11)),,AD$9:AD$11)))</f>
        <v>0</v>
      </c>
      <c r="AE12" s="633">
        <f t="array" ref="AE12">IF(AE$7="",,SUM(IF(ISERROR(SEARCH(AE$7,$AH$9:$AH$11)),,AE$9:AE$11)))</f>
        <v>0</v>
      </c>
      <c r="AF12" s="638">
        <f t="shared" ref="AF12:AF39" si="0">SUM(G12:AE12)</f>
        <v>0</v>
      </c>
      <c r="AH12" s="607"/>
    </row>
    <row r="13" spans="1:34" ht="14.25" x14ac:dyDescent="0.15">
      <c r="A13" s="151"/>
      <c r="C13" s="101"/>
      <c r="D13" s="1003" t="s">
        <v>23</v>
      </c>
      <c r="E13" s="106" t="s">
        <v>23</v>
      </c>
      <c r="F13" s="107" t="s">
        <v>46</v>
      </c>
      <c r="G13" s="216">
        <f>'4-2基礎(コスト)'!O8</f>
        <v>0</v>
      </c>
      <c r="H13" s="216">
        <f>'4-2基礎(コスト)'!P8</f>
        <v>0</v>
      </c>
      <c r="I13" s="216">
        <f>'4-2基礎(コスト)'!Q8</f>
        <v>0</v>
      </c>
      <c r="J13" s="216">
        <f>'4-2基礎(コスト)'!R8</f>
        <v>0</v>
      </c>
      <c r="K13" s="567">
        <f>'4-2基礎(コスト)'!S8</f>
        <v>0</v>
      </c>
      <c r="L13" s="570">
        <f>'4-2基礎(コスト)'!T8</f>
        <v>0</v>
      </c>
      <c r="M13" s="547">
        <f>'4-2基礎(コスト)'!U8</f>
        <v>0</v>
      </c>
      <c r="N13" s="547">
        <f>'4-2基礎(コスト)'!V8</f>
        <v>0</v>
      </c>
      <c r="O13" s="547">
        <f>'4-2基礎(コスト)'!W8</f>
        <v>0</v>
      </c>
      <c r="P13" s="664">
        <f>'4-2基礎(コスト)'!X8</f>
        <v>0</v>
      </c>
      <c r="Q13" s="665">
        <f>'4-2基礎(コスト)'!Y8</f>
        <v>0</v>
      </c>
      <c r="R13" s="547">
        <f>'4-2基礎(コスト)'!Z8</f>
        <v>0</v>
      </c>
      <c r="S13" s="547">
        <f>'4-2基礎(コスト)'!AA8</f>
        <v>0</v>
      </c>
      <c r="T13" s="547">
        <f>'4-2基礎(コスト)'!AB8</f>
        <v>0</v>
      </c>
      <c r="U13" s="542">
        <f>'4-2基礎(コスト)'!AC8</f>
        <v>0</v>
      </c>
      <c r="V13" s="546">
        <f>'4-2基礎(コスト)'!AD8</f>
        <v>0</v>
      </c>
      <c r="W13" s="570">
        <f>'4-2基礎(コスト)'!AE8</f>
        <v>0</v>
      </c>
      <c r="X13" s="547">
        <f>'4-2基礎(コスト)'!AF8</f>
        <v>0</v>
      </c>
      <c r="Y13" s="547">
        <f>'4-2基礎(コスト)'!AG8</f>
        <v>0</v>
      </c>
      <c r="Z13" s="542">
        <f>'4-2基礎(コスト)'!AH8</f>
        <v>0</v>
      </c>
      <c r="AA13" s="570">
        <f>'4-2基礎(コスト)'!AI8</f>
        <v>0</v>
      </c>
      <c r="AB13" s="547">
        <f>'4-2基礎(コスト)'!AJ8</f>
        <v>0</v>
      </c>
      <c r="AC13" s="547">
        <f>'4-2基礎(コスト)'!AK8</f>
        <v>0</v>
      </c>
      <c r="AD13" s="547">
        <f>'4-2基礎(コスト)'!AL8</f>
        <v>0</v>
      </c>
      <c r="AE13" s="542">
        <f>'4-2基礎(コスト)'!AM8</f>
        <v>0</v>
      </c>
      <c r="AF13" s="573"/>
      <c r="AH13" s="538" t="str">
        <f>'4-3基礎(計算案内)'!V10</f>
        <v>EIL</v>
      </c>
    </row>
    <row r="14" spans="1:34" ht="14.25" x14ac:dyDescent="0.15">
      <c r="A14" s="151"/>
      <c r="C14" s="101"/>
      <c r="D14" s="1004"/>
      <c r="E14" s="99" t="s">
        <v>63</v>
      </c>
      <c r="F14" s="107" t="s">
        <v>47</v>
      </c>
      <c r="G14" s="216">
        <f>'4-2基礎(コスト)'!O9</f>
        <v>0</v>
      </c>
      <c r="H14" s="216">
        <f>'4-2基礎(コスト)'!P9</f>
        <v>0</v>
      </c>
      <c r="I14" s="216">
        <f>'4-2基礎(コスト)'!Q9</f>
        <v>0</v>
      </c>
      <c r="J14" s="216">
        <f>'4-2基礎(コスト)'!R9</f>
        <v>0</v>
      </c>
      <c r="K14" s="567">
        <f>'4-2基礎(コスト)'!S9</f>
        <v>0</v>
      </c>
      <c r="L14" s="570">
        <f>'4-2基礎(コスト)'!T9</f>
        <v>0</v>
      </c>
      <c r="M14" s="547">
        <f>'4-2基礎(コスト)'!U9</f>
        <v>0</v>
      </c>
      <c r="N14" s="547">
        <f>'4-2基礎(コスト)'!V9</f>
        <v>0</v>
      </c>
      <c r="O14" s="547">
        <f>'4-2基礎(コスト)'!W9</f>
        <v>0</v>
      </c>
      <c r="P14" s="664">
        <f>'4-2基礎(コスト)'!X9</f>
        <v>0</v>
      </c>
      <c r="Q14" s="665">
        <f>'4-2基礎(コスト)'!Y9</f>
        <v>0</v>
      </c>
      <c r="R14" s="547">
        <f>'4-2基礎(コスト)'!Z9</f>
        <v>0</v>
      </c>
      <c r="S14" s="547">
        <f>'4-2基礎(コスト)'!AA9</f>
        <v>0</v>
      </c>
      <c r="T14" s="547">
        <f>'4-2基礎(コスト)'!AB9</f>
        <v>0</v>
      </c>
      <c r="U14" s="542">
        <f>'4-2基礎(コスト)'!AC9</f>
        <v>0</v>
      </c>
      <c r="V14" s="546">
        <f>'4-2基礎(コスト)'!AD9</f>
        <v>0</v>
      </c>
      <c r="W14" s="570">
        <f>'4-2基礎(コスト)'!AE9</f>
        <v>0</v>
      </c>
      <c r="X14" s="547">
        <f>'4-2基礎(コスト)'!AF9</f>
        <v>0</v>
      </c>
      <c r="Y14" s="547">
        <f>'4-2基礎(コスト)'!AG9</f>
        <v>0</v>
      </c>
      <c r="Z14" s="542">
        <f>'4-2基礎(コスト)'!AH9</f>
        <v>0</v>
      </c>
      <c r="AA14" s="570">
        <f>'4-2基礎(コスト)'!AI9</f>
        <v>0</v>
      </c>
      <c r="AB14" s="547">
        <f>'4-2基礎(コスト)'!AJ9</f>
        <v>0</v>
      </c>
      <c r="AC14" s="547">
        <f>'4-2基礎(コスト)'!AK9</f>
        <v>0</v>
      </c>
      <c r="AD14" s="547">
        <f>'4-2基礎(コスト)'!AL9</f>
        <v>0</v>
      </c>
      <c r="AE14" s="542">
        <f>'4-2基礎(コスト)'!AM9</f>
        <v>0</v>
      </c>
      <c r="AF14" s="574"/>
      <c r="AH14" s="538" t="str">
        <f>'4-3基礎(計算案内)'!V11</f>
        <v>EIL</v>
      </c>
    </row>
    <row r="15" spans="1:34" ht="14.25" x14ac:dyDescent="0.15">
      <c r="A15" s="151"/>
      <c r="C15" s="101"/>
      <c r="D15" s="1005"/>
      <c r="E15" s="109"/>
      <c r="F15" s="630" t="s">
        <v>5</v>
      </c>
      <c r="G15" s="631">
        <f t="array" ref="G15">IF(G$7="",,SUM(IF(ISERROR(SEARCH(G$7,$AH$13:$AH$14)),,G$13:G$14)))</f>
        <v>0</v>
      </c>
      <c r="H15" s="632">
        <f t="array" ref="H15">IF(H$7="",,SUM(IF(ISERROR(SEARCH(H$7,$AH$13:$AH$14)),,H$13:H$14)))</f>
        <v>0</v>
      </c>
      <c r="I15" s="632">
        <f t="array" ref="I15">IF(I$7="",,SUM(IF(ISERROR(SEARCH(I$7,$AH$13:$AH$14)),,I$13:I$14)))</f>
        <v>0</v>
      </c>
      <c r="J15" s="632">
        <f t="array" ref="J15">IF(J$7="",,SUM(IF(ISERROR(SEARCH(J$7,$AH$13:$AH$14)),,J$13:J$14)))</f>
        <v>0</v>
      </c>
      <c r="K15" s="662">
        <f t="array" ref="K15">IF(K$7="",,SUM(IF(ISERROR(SEARCH(K$7,$AH$13:$AH$14)),,K$13:K$14)))</f>
        <v>0</v>
      </c>
      <c r="L15" s="663">
        <f t="array" ref="L15">IF(L$7="",,SUM(IF(ISERROR(SEARCH(L$7,$AH$13:$AH$14)),,L$13:L$14)))</f>
        <v>0</v>
      </c>
      <c r="M15" s="635">
        <f t="array" ref="M15">IF(M$7="",,SUM(IF(ISERROR(SEARCH(M$7,$AH$13:$AH$14)),,M$13:M$14)))</f>
        <v>0</v>
      </c>
      <c r="N15" s="635">
        <f t="array" ref="N15">IF(N$7="",,SUM(IF(ISERROR(SEARCH(N$7,$AH$13:$AH$14)),,N$13:N$14)))</f>
        <v>0</v>
      </c>
      <c r="O15" s="635">
        <f t="array" ref="O15">IF(O$7="",,SUM(IF(ISERROR(SEARCH(O$7,$AH$13:$AH$14)),,O$13:O$14)))</f>
        <v>0</v>
      </c>
      <c r="P15" s="662">
        <f t="array" ref="P15">IF(P$7="",,SUM(IF(ISERROR(SEARCH(P$7,$AH$13:$AH$14)),,P$13:P$14)))</f>
        <v>0</v>
      </c>
      <c r="Q15" s="663">
        <f t="array" ref="Q15">IF(Q$7="",,SUM(IF(ISERROR(SEARCH(Q$7,$AH$13:$AH$14)),,Q$13:Q$14)))</f>
        <v>0</v>
      </c>
      <c r="R15" s="635">
        <f t="array" ref="R15">IF(R$7="",,SUM(IF(ISERROR(SEARCH(R$7,$AH$13:$AH$14)),,R$13:R$14)))</f>
        <v>0</v>
      </c>
      <c r="S15" s="635">
        <f t="array" ref="S15">IF(S$7="",,SUM(IF(ISERROR(SEARCH(S$7,$AH$13:$AH$14)),,S$13:S$14)))</f>
        <v>0</v>
      </c>
      <c r="T15" s="635">
        <f t="array" ref="T15">IF(T$7="",,SUM(IF(ISERROR(SEARCH(T$7,$AH$13:$AH$14)),,T$13:T$14)))</f>
        <v>0</v>
      </c>
      <c r="U15" s="662">
        <f t="array" ref="U15">IF(U$7="",,SUM(IF(ISERROR(SEARCH(U$7,$AH$13:$AH$14)),,U$13:U$14)))</f>
        <v>0</v>
      </c>
      <c r="V15" s="663">
        <f t="array" ref="V15">IF(V$7="",,SUM(IF(ISERROR(SEARCH(V$7,$AH$13:$AH$14)),,V$13:V$14)))</f>
        <v>0</v>
      </c>
      <c r="W15" s="637">
        <f t="array" ref="W15">IF(W$7="",,SUM(IF(ISERROR(SEARCH(W$7,$AH$13:$AH$14)),,W$13:W$14)))</f>
        <v>0</v>
      </c>
      <c r="X15" s="635">
        <f t="array" ref="X15">IF(X$7="",,SUM(IF(ISERROR(SEARCH(X$7,$AH$13:$AH$14)),,X$13:X$14)))</f>
        <v>0</v>
      </c>
      <c r="Y15" s="635">
        <f t="array" ref="Y15">IF(Y$7="",,SUM(IF(ISERROR(SEARCH(Y$7,$AH$13:$AH$14)),,Y$13:Y$14)))</f>
        <v>0</v>
      </c>
      <c r="Z15" s="662">
        <f t="array" ref="Z15">IF(Z$7="",,SUM(IF(ISERROR(SEARCH(Z$7,$AH$13:$AH$14)),,Z$13:Z$14)))</f>
        <v>0</v>
      </c>
      <c r="AA15" s="663">
        <f t="array" ref="AA15">IF(AA$7="",,SUM(IF(ISERROR(SEARCH(AA$7,$AH$13:$AH$14)),,AA$13:AA$14)))</f>
        <v>0</v>
      </c>
      <c r="AB15" s="635">
        <f t="array" ref="AB15">IF(AB$7="",,SUM(IF(ISERROR(SEARCH(AB$7,$AH$13:$AH$14)),,AB$13:AB$14)))</f>
        <v>0</v>
      </c>
      <c r="AC15" s="635">
        <f t="array" ref="AC15">IF(AC$7="",,SUM(IF(ISERROR(SEARCH(AC$7,$AH$13:$AH$14)),,AC$13:AC$14)))</f>
        <v>0</v>
      </c>
      <c r="AD15" s="635">
        <f t="array" ref="AD15">IF(AD$7="",,SUM(IF(ISERROR(SEARCH(AD$7,$AH$13:$AH$14)),,AD$13:AD$14)))</f>
        <v>0</v>
      </c>
      <c r="AE15" s="662">
        <f t="array" ref="AE15">IF(AE$7="",,SUM(IF(ISERROR(SEARCH(AE$7,$AH$13:$AH$14)),,AE$13:AE$14)))</f>
        <v>0</v>
      </c>
      <c r="AF15" s="667">
        <f t="shared" si="0"/>
        <v>0</v>
      </c>
      <c r="AH15" s="607"/>
    </row>
    <row r="16" spans="1:34" ht="14.25" x14ac:dyDescent="0.15">
      <c r="A16" s="151"/>
      <c r="C16" s="101"/>
      <c r="D16" s="1003" t="s">
        <v>24</v>
      </c>
      <c r="E16" s="106" t="s">
        <v>24</v>
      </c>
      <c r="F16" s="107" t="s">
        <v>52</v>
      </c>
      <c r="G16" s="216">
        <f>'4-2基礎(コスト)'!O11</f>
        <v>0</v>
      </c>
      <c r="H16" s="216">
        <f>'4-2基礎(コスト)'!P11</f>
        <v>0</v>
      </c>
      <c r="I16" s="216">
        <f>'4-2基礎(コスト)'!Q11</f>
        <v>0</v>
      </c>
      <c r="J16" s="216">
        <f>'4-2基礎(コスト)'!R11</f>
        <v>0</v>
      </c>
      <c r="K16" s="664">
        <f>'4-2基礎(コスト)'!S11</f>
        <v>0</v>
      </c>
      <c r="L16" s="665">
        <f>'4-2基礎(コスト)'!T11</f>
        <v>0</v>
      </c>
      <c r="M16" s="547">
        <f>'4-2基礎(コスト)'!U11</f>
        <v>0</v>
      </c>
      <c r="N16" s="547">
        <f>'4-2基礎(コスト)'!V11</f>
        <v>0</v>
      </c>
      <c r="O16" s="547">
        <f>'4-2基礎(コスト)'!W11</f>
        <v>0</v>
      </c>
      <c r="P16" s="664">
        <f>'4-2基礎(コスト)'!X11</f>
        <v>0</v>
      </c>
      <c r="Q16" s="665">
        <f>'4-2基礎(コスト)'!Y11</f>
        <v>0</v>
      </c>
      <c r="R16" s="547">
        <f>'4-2基礎(コスト)'!Z11</f>
        <v>0</v>
      </c>
      <c r="S16" s="547">
        <f>'4-2基礎(コスト)'!AA11</f>
        <v>0</v>
      </c>
      <c r="T16" s="547">
        <f>'4-2基礎(コスト)'!AB11</f>
        <v>0</v>
      </c>
      <c r="U16" s="664">
        <f>'4-2基礎(コスト)'!AC11</f>
        <v>0</v>
      </c>
      <c r="V16" s="665">
        <f>'4-2基礎(コスト)'!AD11</f>
        <v>0</v>
      </c>
      <c r="W16" s="570">
        <f>'4-2基礎(コスト)'!AE11</f>
        <v>0</v>
      </c>
      <c r="X16" s="547">
        <f>'4-2基礎(コスト)'!AF11</f>
        <v>0</v>
      </c>
      <c r="Y16" s="547">
        <f>'4-2基礎(コスト)'!AG11</f>
        <v>0</v>
      </c>
      <c r="Z16" s="664">
        <f>'4-2基礎(コスト)'!AH11</f>
        <v>0</v>
      </c>
      <c r="AA16" s="665">
        <f>'4-2基礎(コスト)'!AI11</f>
        <v>0</v>
      </c>
      <c r="AB16" s="547">
        <f>'4-2基礎(コスト)'!AJ11</f>
        <v>0</v>
      </c>
      <c r="AC16" s="547">
        <f>'4-2基礎(コスト)'!AK11</f>
        <v>0</v>
      </c>
      <c r="AD16" s="547">
        <f>'4-2基礎(コスト)'!AL11</f>
        <v>0</v>
      </c>
      <c r="AE16" s="664">
        <f>'4-2基礎(コスト)'!AM11</f>
        <v>0</v>
      </c>
      <c r="AF16" s="668"/>
      <c r="AH16" s="538" t="str">
        <f>'4-3基礎(計算案内)'!V13</f>
        <v>EGIJLM</v>
      </c>
    </row>
    <row r="17" spans="1:34" ht="14.25" x14ac:dyDescent="0.15">
      <c r="A17" s="151"/>
      <c r="C17" s="101"/>
      <c r="D17" s="1005"/>
      <c r="E17" s="109"/>
      <c r="F17" s="630" t="s">
        <v>7</v>
      </c>
      <c r="G17" s="631">
        <f t="array" ref="G17">IF(G$7="",,SUM(IF(ISERROR(SEARCH(G$7,$AH$16)),,G$16)))</f>
        <v>0</v>
      </c>
      <c r="H17" s="632">
        <f t="array" ref="H17">IF(H$7="",,SUM(IF(ISERROR(SEARCH(H$7,$AH$16)),,H$16)))</f>
        <v>0</v>
      </c>
      <c r="I17" s="632">
        <f t="array" ref="I17">IF(I$7="",,SUM(IF(ISERROR(SEARCH(I$7,$AH$16)),,I$16)))</f>
        <v>0</v>
      </c>
      <c r="J17" s="632">
        <f t="array" ref="J17">IF(J$7="",,SUM(IF(ISERROR(SEARCH(J$7,$AH$16)),,J$16)))</f>
        <v>0</v>
      </c>
      <c r="K17" s="662">
        <f t="array" ref="K17">IF(K$7="",,SUM(IF(ISERROR(SEARCH(K$7,$AH$16)),,K$16)))</f>
        <v>0</v>
      </c>
      <c r="L17" s="663">
        <f t="array" ref="L17">IF(L$7="",,SUM(IF(ISERROR(SEARCH(L$7,$AH$16)),,L$16)))</f>
        <v>0</v>
      </c>
      <c r="M17" s="635">
        <f t="array" ref="M17">IF(M$7="",,SUM(IF(ISERROR(SEARCH(M$7,$AH$16)),,M$16)))</f>
        <v>0</v>
      </c>
      <c r="N17" s="635">
        <f t="array" ref="N17">IF(N$7="",,SUM(IF(ISERROR(SEARCH(N$7,$AH$16)),,N$16)))</f>
        <v>0</v>
      </c>
      <c r="O17" s="635">
        <f t="array" ref="O17">IF(O$7="",,SUM(IF(ISERROR(SEARCH(O$7,$AH$16)),,O$16)))</f>
        <v>0</v>
      </c>
      <c r="P17" s="662">
        <f t="array" ref="P17">IF(P$7="",,SUM(IF(ISERROR(SEARCH(P$7,$AH$16)),,P$16)))</f>
        <v>0</v>
      </c>
      <c r="Q17" s="663">
        <f t="array" ref="Q17">IF(Q$7="",,SUM(IF(ISERROR(SEARCH(Q$7,$AH$16)),,Q$16)))</f>
        <v>0</v>
      </c>
      <c r="R17" s="635">
        <f t="array" ref="R17">IF(R$7="",,SUM(IF(ISERROR(SEARCH(R$7,$AH$16)),,R$16)))</f>
        <v>0</v>
      </c>
      <c r="S17" s="635">
        <f t="array" ref="S17">IF(S$7="",,SUM(IF(ISERROR(SEARCH(S$7,$AH$16)),,S$16)))</f>
        <v>0</v>
      </c>
      <c r="T17" s="635">
        <f t="array" ref="T17">IF(T$7="",,SUM(IF(ISERROR(SEARCH(T$7,$AH$16)),,T$16)))</f>
        <v>0</v>
      </c>
      <c r="U17" s="662">
        <f t="array" ref="U17">IF(U$7="",,SUM(IF(ISERROR(SEARCH(U$7,$AH$16)),,U$16)))</f>
        <v>0</v>
      </c>
      <c r="V17" s="663">
        <f t="array" ref="V17">IF(V$7="",,SUM(IF(ISERROR(SEARCH(V$7,$AH$16)),,V$16)))</f>
        <v>0</v>
      </c>
      <c r="W17" s="637">
        <f t="array" ref="W17">IF(W$7="",,SUM(IF(ISERROR(SEARCH(W$7,$AH$16)),,W$16)))</f>
        <v>0</v>
      </c>
      <c r="X17" s="635">
        <f t="array" ref="X17">IF(X$7="",,SUM(IF(ISERROR(SEARCH(X$7,$AH$16)),,X$16)))</f>
        <v>0</v>
      </c>
      <c r="Y17" s="635">
        <f t="array" ref="Y17">IF(Y$7="",,SUM(IF(ISERROR(SEARCH(Y$7,$AH$16)),,Y$16)))</f>
        <v>0</v>
      </c>
      <c r="Z17" s="662">
        <f t="array" ref="Z17">IF(Z$7="",,SUM(IF(ISERROR(SEARCH(Z$7,$AH$16)),,Z$16)))</f>
        <v>0</v>
      </c>
      <c r="AA17" s="663">
        <f t="array" ref="AA17">IF(AA$7="",,SUM(IF(ISERROR(SEARCH(AA$7,$AH$16)),,AA$16)))</f>
        <v>0</v>
      </c>
      <c r="AB17" s="635">
        <f t="array" ref="AB17">IF(AB$7="",,SUM(IF(ISERROR(SEARCH(AB$7,$AH$16)),,AB$16)))</f>
        <v>0</v>
      </c>
      <c r="AC17" s="635">
        <f t="array" ref="AC17">IF(AC$7="",,SUM(IF(ISERROR(SEARCH(AC$7,$AH$16)),,AC$16)))</f>
        <v>0</v>
      </c>
      <c r="AD17" s="635">
        <f t="array" ref="AD17">IF(AD$7="",,SUM(IF(ISERROR(SEARCH(AD$7,$AH$16)),,AD$16)))</f>
        <v>0</v>
      </c>
      <c r="AE17" s="662">
        <f t="array" ref="AE17">IF(AE$7="",,SUM(IF(ISERROR(SEARCH(AE$7,$AH$16)),,AE$16)))</f>
        <v>0</v>
      </c>
      <c r="AF17" s="667">
        <f t="shared" si="0"/>
        <v>0</v>
      </c>
      <c r="AH17" s="541"/>
    </row>
    <row r="18" spans="1:34" ht="14.25" x14ac:dyDescent="0.15">
      <c r="A18" s="151"/>
      <c r="C18" s="101"/>
      <c r="D18" s="683" t="s">
        <v>51</v>
      </c>
      <c r="E18" s="110" t="s">
        <v>18</v>
      </c>
      <c r="F18" s="107" t="s">
        <v>355</v>
      </c>
      <c r="G18" s="216">
        <f>'4-2基礎(コスト)'!O13</f>
        <v>0</v>
      </c>
      <c r="H18" s="216">
        <f>'4-2基礎(コスト)'!P13</f>
        <v>0</v>
      </c>
      <c r="I18" s="216">
        <f>'4-2基礎(コスト)'!Q13</f>
        <v>0</v>
      </c>
      <c r="J18" s="216">
        <f>'4-2基礎(コスト)'!R13</f>
        <v>0</v>
      </c>
      <c r="K18" s="664">
        <f>'4-2基礎(コスト)'!S13</f>
        <v>0</v>
      </c>
      <c r="L18" s="665">
        <f>'4-2基礎(コスト)'!T13</f>
        <v>0</v>
      </c>
      <c r="M18" s="547">
        <f>'4-2基礎(コスト)'!U13</f>
        <v>0</v>
      </c>
      <c r="N18" s="547">
        <f>'4-2基礎(コスト)'!V13</f>
        <v>0</v>
      </c>
      <c r="O18" s="547">
        <f>'4-2基礎(コスト)'!W13</f>
        <v>0</v>
      </c>
      <c r="P18" s="664">
        <f>'4-2基礎(コスト)'!X13</f>
        <v>0</v>
      </c>
      <c r="Q18" s="665">
        <f>'4-2基礎(コスト)'!Y13</f>
        <v>0</v>
      </c>
      <c r="R18" s="547">
        <f>'4-2基礎(コスト)'!Z13</f>
        <v>0</v>
      </c>
      <c r="S18" s="547">
        <f>'4-2基礎(コスト)'!AA13</f>
        <v>0</v>
      </c>
      <c r="T18" s="547">
        <f>'4-2基礎(コスト)'!AB13</f>
        <v>0</v>
      </c>
      <c r="U18" s="664">
        <f>'4-2基礎(コスト)'!AC13</f>
        <v>0</v>
      </c>
      <c r="V18" s="665">
        <f>'4-2基礎(コスト)'!AD13</f>
        <v>0</v>
      </c>
      <c r="W18" s="570">
        <f>'4-2基礎(コスト)'!AE13</f>
        <v>0</v>
      </c>
      <c r="X18" s="547">
        <f>'4-2基礎(コスト)'!AF13</f>
        <v>0</v>
      </c>
      <c r="Y18" s="547">
        <f>'4-2基礎(コスト)'!AG13</f>
        <v>0</v>
      </c>
      <c r="Z18" s="664">
        <f>'4-2基礎(コスト)'!AH13</f>
        <v>0</v>
      </c>
      <c r="AA18" s="665">
        <f>'4-2基礎(コスト)'!AI13</f>
        <v>0</v>
      </c>
      <c r="AB18" s="547">
        <f>'4-2基礎(コスト)'!AJ13</f>
        <v>0</v>
      </c>
      <c r="AC18" s="547">
        <f>'4-2基礎(コスト)'!AK13</f>
        <v>0</v>
      </c>
      <c r="AD18" s="547">
        <f>'4-2基礎(コスト)'!AL13</f>
        <v>0</v>
      </c>
      <c r="AE18" s="664">
        <f>'4-2基礎(コスト)'!AM13</f>
        <v>0</v>
      </c>
      <c r="AF18" s="669"/>
      <c r="AH18" s="538" t="str">
        <f>'4-3基礎(計算案内)'!V15</f>
        <v/>
      </c>
    </row>
    <row r="19" spans="1:34" ht="14.25" x14ac:dyDescent="0.15">
      <c r="A19" s="151"/>
      <c r="C19" s="101"/>
      <c r="D19" s="505"/>
      <c r="E19" s="111"/>
      <c r="F19" s="107" t="s">
        <v>356</v>
      </c>
      <c r="G19" s="216">
        <f>'4-2基礎(コスト)'!O14</f>
        <v>0</v>
      </c>
      <c r="H19" s="216">
        <f>'4-2基礎(コスト)'!P14</f>
        <v>0</v>
      </c>
      <c r="I19" s="216">
        <f>'4-2基礎(コスト)'!Q14</f>
        <v>0</v>
      </c>
      <c r="J19" s="216">
        <f>'4-2基礎(コスト)'!R14</f>
        <v>0</v>
      </c>
      <c r="K19" s="664">
        <f>'4-2基礎(コスト)'!S14</f>
        <v>0</v>
      </c>
      <c r="L19" s="665">
        <f>'4-2基礎(コスト)'!T14</f>
        <v>0</v>
      </c>
      <c r="M19" s="547">
        <f>'4-2基礎(コスト)'!U14</f>
        <v>0</v>
      </c>
      <c r="N19" s="547">
        <f>'4-2基礎(コスト)'!V14</f>
        <v>0</v>
      </c>
      <c r="O19" s="547">
        <f>'4-2基礎(コスト)'!W14</f>
        <v>0</v>
      </c>
      <c r="P19" s="664">
        <f>'4-2基礎(コスト)'!X14</f>
        <v>0</v>
      </c>
      <c r="Q19" s="665">
        <f>'4-2基礎(コスト)'!Y14</f>
        <v>0</v>
      </c>
      <c r="R19" s="547">
        <f>'4-2基礎(コスト)'!Z14</f>
        <v>0</v>
      </c>
      <c r="S19" s="547">
        <f>'4-2基礎(コスト)'!AA14</f>
        <v>0</v>
      </c>
      <c r="T19" s="547">
        <f>'4-2基礎(コスト)'!AB14</f>
        <v>0</v>
      </c>
      <c r="U19" s="664">
        <f>'4-2基礎(コスト)'!AC14</f>
        <v>0</v>
      </c>
      <c r="V19" s="665">
        <f>'4-2基礎(コスト)'!AD14</f>
        <v>0</v>
      </c>
      <c r="W19" s="570">
        <f>'4-2基礎(コスト)'!AE14</f>
        <v>0</v>
      </c>
      <c r="X19" s="547">
        <f>'4-2基礎(コスト)'!AF14</f>
        <v>0</v>
      </c>
      <c r="Y19" s="547">
        <f>'4-2基礎(コスト)'!AG14</f>
        <v>0</v>
      </c>
      <c r="Z19" s="664">
        <f>'4-2基礎(コスト)'!AH14</f>
        <v>0</v>
      </c>
      <c r="AA19" s="665">
        <f>'4-2基礎(コスト)'!AI14</f>
        <v>0</v>
      </c>
      <c r="AB19" s="547">
        <f>'4-2基礎(コスト)'!AJ14</f>
        <v>0</v>
      </c>
      <c r="AC19" s="547">
        <f>'4-2基礎(コスト)'!AK14</f>
        <v>0</v>
      </c>
      <c r="AD19" s="547">
        <f>'4-2基礎(コスト)'!AL14</f>
        <v>0</v>
      </c>
      <c r="AE19" s="664">
        <f>'4-2基礎(コスト)'!AM14</f>
        <v>0</v>
      </c>
      <c r="AF19" s="575"/>
      <c r="AH19" s="538" t="str">
        <f>'4-3基礎(計算案内)'!V16</f>
        <v>B G</v>
      </c>
    </row>
    <row r="20" spans="1:34" ht="14.25" x14ac:dyDescent="0.15">
      <c r="A20" s="151"/>
      <c r="C20" s="101"/>
      <c r="D20" s="505"/>
      <c r="E20" s="110" t="s">
        <v>19</v>
      </c>
      <c r="F20" s="107" t="s">
        <v>357</v>
      </c>
      <c r="G20" s="216">
        <f>'4-2基礎(コスト)'!O15</f>
        <v>0</v>
      </c>
      <c r="H20" s="216">
        <f>'4-2基礎(コスト)'!P15</f>
        <v>0</v>
      </c>
      <c r="I20" s="216">
        <f>'4-2基礎(コスト)'!Q15</f>
        <v>0</v>
      </c>
      <c r="J20" s="216">
        <f>'4-2基礎(コスト)'!R15</f>
        <v>0</v>
      </c>
      <c r="K20" s="664">
        <f>'4-2基礎(コスト)'!S15</f>
        <v>0</v>
      </c>
      <c r="L20" s="665">
        <f>'4-2基礎(コスト)'!T15</f>
        <v>0</v>
      </c>
      <c r="M20" s="547">
        <f>'4-2基礎(コスト)'!U15</f>
        <v>0</v>
      </c>
      <c r="N20" s="547">
        <f>'4-2基礎(コスト)'!V15</f>
        <v>0</v>
      </c>
      <c r="O20" s="547">
        <f>'4-2基礎(コスト)'!W15</f>
        <v>0</v>
      </c>
      <c r="P20" s="664">
        <f>'4-2基礎(コスト)'!X15</f>
        <v>0</v>
      </c>
      <c r="Q20" s="665">
        <f>'4-2基礎(コスト)'!Y15</f>
        <v>0</v>
      </c>
      <c r="R20" s="547">
        <f>'4-2基礎(コスト)'!Z15</f>
        <v>0</v>
      </c>
      <c r="S20" s="547">
        <f>'4-2基礎(コスト)'!AA15</f>
        <v>0</v>
      </c>
      <c r="T20" s="547">
        <f>'4-2基礎(コスト)'!AB15</f>
        <v>0</v>
      </c>
      <c r="U20" s="664">
        <f>'4-2基礎(コスト)'!AC15</f>
        <v>0</v>
      </c>
      <c r="V20" s="665">
        <f>'4-2基礎(コスト)'!AD15</f>
        <v>0</v>
      </c>
      <c r="W20" s="570">
        <f>'4-2基礎(コスト)'!AE15</f>
        <v>0</v>
      </c>
      <c r="X20" s="547">
        <f>'4-2基礎(コスト)'!AF15</f>
        <v>0</v>
      </c>
      <c r="Y20" s="547">
        <f>'4-2基礎(コスト)'!AG15</f>
        <v>0</v>
      </c>
      <c r="Z20" s="664">
        <f>'4-2基礎(コスト)'!AH15</f>
        <v>0</v>
      </c>
      <c r="AA20" s="665">
        <f>'4-2基礎(コスト)'!AI15</f>
        <v>0</v>
      </c>
      <c r="AB20" s="547">
        <f>'4-2基礎(コスト)'!AJ15</f>
        <v>0</v>
      </c>
      <c r="AC20" s="547">
        <f>'4-2基礎(コスト)'!AK15</f>
        <v>0</v>
      </c>
      <c r="AD20" s="547">
        <f>'4-2基礎(コスト)'!AL15</f>
        <v>0</v>
      </c>
      <c r="AE20" s="664">
        <f>'4-2基礎(コスト)'!AM15</f>
        <v>0</v>
      </c>
      <c r="AF20" s="575"/>
      <c r="AH20" s="538" t="str">
        <f>'4-3基礎(計算案内)'!V17</f>
        <v/>
      </c>
    </row>
    <row r="21" spans="1:34" ht="14.25" x14ac:dyDescent="0.15">
      <c r="A21" s="151"/>
      <c r="C21" s="101"/>
      <c r="D21" s="505"/>
      <c r="E21" s="111"/>
      <c r="F21" s="107" t="s">
        <v>358</v>
      </c>
      <c r="G21" s="216">
        <f>'4-2基礎(コスト)'!O16</f>
        <v>0</v>
      </c>
      <c r="H21" s="216">
        <f>'4-2基礎(コスト)'!P16</f>
        <v>0</v>
      </c>
      <c r="I21" s="216">
        <f>'4-2基礎(コスト)'!Q16</f>
        <v>0</v>
      </c>
      <c r="J21" s="216">
        <f>'4-2基礎(コスト)'!R16</f>
        <v>0</v>
      </c>
      <c r="K21" s="664">
        <f>'4-2基礎(コスト)'!S16</f>
        <v>0</v>
      </c>
      <c r="L21" s="665">
        <f>'4-2基礎(コスト)'!T16</f>
        <v>0</v>
      </c>
      <c r="M21" s="547">
        <f>'4-2基礎(コスト)'!U16</f>
        <v>0</v>
      </c>
      <c r="N21" s="547">
        <f>'4-2基礎(コスト)'!V16</f>
        <v>0</v>
      </c>
      <c r="O21" s="547">
        <f>'4-2基礎(コスト)'!W16</f>
        <v>0</v>
      </c>
      <c r="P21" s="664">
        <f>'4-2基礎(コスト)'!X16</f>
        <v>0</v>
      </c>
      <c r="Q21" s="665">
        <f>'4-2基礎(コスト)'!Y16</f>
        <v>0</v>
      </c>
      <c r="R21" s="547">
        <f>'4-2基礎(コスト)'!Z16</f>
        <v>0</v>
      </c>
      <c r="S21" s="547">
        <f>'4-2基礎(コスト)'!AA16</f>
        <v>0</v>
      </c>
      <c r="T21" s="547">
        <f>'4-2基礎(コスト)'!AB16</f>
        <v>0</v>
      </c>
      <c r="U21" s="664">
        <f>'4-2基礎(コスト)'!AC16</f>
        <v>0</v>
      </c>
      <c r="V21" s="665">
        <f>'4-2基礎(コスト)'!AD16</f>
        <v>0</v>
      </c>
      <c r="W21" s="570">
        <f>'4-2基礎(コスト)'!AE16</f>
        <v>0</v>
      </c>
      <c r="X21" s="547">
        <f>'4-2基礎(コスト)'!AF16</f>
        <v>0</v>
      </c>
      <c r="Y21" s="547">
        <f>'4-2基礎(コスト)'!AG16</f>
        <v>0</v>
      </c>
      <c r="Z21" s="664">
        <f>'4-2基礎(コスト)'!AH16</f>
        <v>0</v>
      </c>
      <c r="AA21" s="665">
        <f>'4-2基礎(コスト)'!AI16</f>
        <v>0</v>
      </c>
      <c r="AB21" s="547">
        <f>'4-2基礎(コスト)'!AJ16</f>
        <v>0</v>
      </c>
      <c r="AC21" s="547">
        <f>'4-2基礎(コスト)'!AK16</f>
        <v>0</v>
      </c>
      <c r="AD21" s="547">
        <f>'4-2基礎(コスト)'!AL16</f>
        <v>0</v>
      </c>
      <c r="AE21" s="664">
        <f>'4-2基礎(コスト)'!AM16</f>
        <v>0</v>
      </c>
      <c r="AF21" s="575"/>
      <c r="AH21" s="538" t="str">
        <f>'4-3基礎(計算案内)'!V18</f>
        <v>B G</v>
      </c>
    </row>
    <row r="22" spans="1:34" ht="14.25" x14ac:dyDescent="0.15">
      <c r="A22" s="151"/>
      <c r="C22" s="101"/>
      <c r="D22" s="505"/>
      <c r="E22" s="110" t="s">
        <v>28</v>
      </c>
      <c r="F22" s="107" t="s">
        <v>29</v>
      </c>
      <c r="G22" s="216">
        <f>'4-2基礎(コスト)'!O17</f>
        <v>600</v>
      </c>
      <c r="H22" s="216">
        <f>'4-2基礎(コスト)'!P17</f>
        <v>606</v>
      </c>
      <c r="I22" s="216">
        <f>'4-2基礎(コスト)'!Q17</f>
        <v>612.06000000000006</v>
      </c>
      <c r="J22" s="216">
        <f>'4-2基礎(コスト)'!R17</f>
        <v>618.18060000000003</v>
      </c>
      <c r="K22" s="664">
        <f>'4-2基礎(コスト)'!S17</f>
        <v>624.36240600000008</v>
      </c>
      <c r="L22" s="665">
        <f>'4-2基礎(コスト)'!T17</f>
        <v>630.60603006000008</v>
      </c>
      <c r="M22" s="547">
        <f>'4-2基礎(コスト)'!U17</f>
        <v>636.91209036060013</v>
      </c>
      <c r="N22" s="547">
        <f>'4-2基礎(コスト)'!V17</f>
        <v>643.28121126420615</v>
      </c>
      <c r="O22" s="547">
        <f>'4-2基礎(コスト)'!W17</f>
        <v>649.71402337684822</v>
      </c>
      <c r="P22" s="664">
        <f>'4-2基礎(コスト)'!X17</f>
        <v>656.21116361061672</v>
      </c>
      <c r="Q22" s="665">
        <f>'4-2基礎(コスト)'!Y17</f>
        <v>662.77327524672285</v>
      </c>
      <c r="R22" s="547">
        <f>'4-2基礎(コスト)'!Z17</f>
        <v>669.40100799919003</v>
      </c>
      <c r="S22" s="547">
        <f>'4-2基礎(コスト)'!AA17</f>
        <v>676.09501807918195</v>
      </c>
      <c r="T22" s="547">
        <f>'4-2基礎(コスト)'!AB17</f>
        <v>682.85596825997379</v>
      </c>
      <c r="U22" s="664">
        <f>'4-2基礎(コスト)'!AC17</f>
        <v>689.68452794257348</v>
      </c>
      <c r="V22" s="665">
        <f>'4-2基礎(コスト)'!AD17</f>
        <v>696.58137322199923</v>
      </c>
      <c r="W22" s="570">
        <f>'4-2基礎(コスト)'!AE17</f>
        <v>703.54718695421923</v>
      </c>
      <c r="X22" s="547">
        <f>'4-2基礎(コスト)'!AF17</f>
        <v>710.58265882376145</v>
      </c>
      <c r="Y22" s="547">
        <f>'4-2基礎(コスト)'!AG17</f>
        <v>717.68848541199907</v>
      </c>
      <c r="Z22" s="664">
        <f>'4-2基礎(コスト)'!AH17</f>
        <v>724.86537026611904</v>
      </c>
      <c r="AA22" s="665">
        <f>'4-2基礎(コスト)'!AI17</f>
        <v>732.1140239687802</v>
      </c>
      <c r="AB22" s="547">
        <f>'4-2基礎(コスト)'!AJ17</f>
        <v>739.435164208468</v>
      </c>
      <c r="AC22" s="547">
        <f>'4-2基礎(コスト)'!AK17</f>
        <v>746.82951585055264</v>
      </c>
      <c r="AD22" s="547">
        <f>'4-2基礎(コスト)'!AL17</f>
        <v>754.29781100905814</v>
      </c>
      <c r="AE22" s="664">
        <f>'4-2基礎(コスト)'!AM17</f>
        <v>761.84078911914878</v>
      </c>
      <c r="AF22" s="575"/>
      <c r="AH22" s="538" t="str">
        <f>'4-3基礎(計算案内)'!V19</f>
        <v xml:space="preserve">B </v>
      </c>
    </row>
    <row r="23" spans="1:34" ht="14.25" x14ac:dyDescent="0.15">
      <c r="A23" s="151"/>
      <c r="C23" s="101"/>
      <c r="D23" s="505"/>
      <c r="E23" s="111"/>
      <c r="F23" s="107" t="s">
        <v>54</v>
      </c>
      <c r="G23" s="216">
        <f>'4-2基礎(コスト)'!O18</f>
        <v>1150</v>
      </c>
      <c r="H23" s="216">
        <f>'4-2基礎(コスト)'!P18</f>
        <v>1161.5</v>
      </c>
      <c r="I23" s="216">
        <f>'4-2基礎(コスト)'!Q18</f>
        <v>1173.115</v>
      </c>
      <c r="J23" s="216">
        <f>'4-2基礎(コスト)'!R18</f>
        <v>1184.8461500000001</v>
      </c>
      <c r="K23" s="664">
        <f>'4-2基礎(コスト)'!S18</f>
        <v>1196.6946115000001</v>
      </c>
      <c r="L23" s="665">
        <f>'4-2基礎(コスト)'!T18</f>
        <v>1208.661557615</v>
      </c>
      <c r="M23" s="547">
        <f>'4-2基礎(コスト)'!U18</f>
        <v>1220.74817319115</v>
      </c>
      <c r="N23" s="547">
        <f>'4-2基礎(コスト)'!V18</f>
        <v>1232.9556549230615</v>
      </c>
      <c r="O23" s="547">
        <f>'4-2基礎(コスト)'!W18</f>
        <v>1245.2852114722921</v>
      </c>
      <c r="P23" s="664">
        <f>'4-2基礎(コスト)'!X18</f>
        <v>1257.7380635870149</v>
      </c>
      <c r="Q23" s="665">
        <f>'4-2基礎(コスト)'!Y18</f>
        <v>1270.3154442228852</v>
      </c>
      <c r="R23" s="547">
        <f>'4-2基礎(コスト)'!Z18</f>
        <v>1283.018598665114</v>
      </c>
      <c r="S23" s="547">
        <f>'4-2基礎(コスト)'!AA18</f>
        <v>1295.8487846517653</v>
      </c>
      <c r="T23" s="547">
        <f>'4-2基礎(コスト)'!AB18</f>
        <v>1308.8072724982831</v>
      </c>
      <c r="U23" s="664">
        <f>'4-2基礎(コスト)'!AC18</f>
        <v>1321.8953452232658</v>
      </c>
      <c r="V23" s="665">
        <f>'4-2基礎(コスト)'!AD18</f>
        <v>1335.1142986754985</v>
      </c>
      <c r="W23" s="570">
        <f>'4-2基礎(コスト)'!AE18</f>
        <v>1348.4654416622534</v>
      </c>
      <c r="X23" s="547">
        <f>'4-2基礎(コスト)'!AF18</f>
        <v>1361.950096078876</v>
      </c>
      <c r="Y23" s="547">
        <f>'4-2基礎(コスト)'!AG18</f>
        <v>1375.5695970396648</v>
      </c>
      <c r="Z23" s="664">
        <f>'4-2基礎(コスト)'!AH18</f>
        <v>1389.3252930100614</v>
      </c>
      <c r="AA23" s="665">
        <f>'4-2基礎(コスト)'!AI18</f>
        <v>1403.2185459401619</v>
      </c>
      <c r="AB23" s="547">
        <f>'4-2基礎(コスト)'!AJ18</f>
        <v>1417.2507313995636</v>
      </c>
      <c r="AC23" s="547">
        <f>'4-2基礎(コスト)'!AK18</f>
        <v>1431.4232387135592</v>
      </c>
      <c r="AD23" s="547">
        <f>'4-2基礎(コスト)'!AL18</f>
        <v>1445.7374711006948</v>
      </c>
      <c r="AE23" s="664">
        <f>'4-2基礎(コスト)'!AM18</f>
        <v>1460.1948458117017</v>
      </c>
      <c r="AF23" s="575"/>
      <c r="AH23" s="538" t="str">
        <f>'4-3基礎(計算案内)'!V20</f>
        <v xml:space="preserve">B </v>
      </c>
    </row>
    <row r="24" spans="1:34" ht="14.25" x14ac:dyDescent="0.15">
      <c r="A24" s="151"/>
      <c r="C24" s="101"/>
      <c r="D24" s="505"/>
      <c r="E24" s="111"/>
      <c r="F24" s="107" t="s">
        <v>30</v>
      </c>
      <c r="G24" s="216">
        <f>'4-2基礎(コスト)'!O19</f>
        <v>1000</v>
      </c>
      <c r="H24" s="216">
        <f>'4-2基礎(コスト)'!P19</f>
        <v>1010</v>
      </c>
      <c r="I24" s="216">
        <f>'4-2基礎(コスト)'!Q19</f>
        <v>1020.1</v>
      </c>
      <c r="J24" s="216">
        <f>'4-2基礎(コスト)'!R19</f>
        <v>1030.3009999999999</v>
      </c>
      <c r="K24" s="664">
        <f>'4-2基礎(コスト)'!S19</f>
        <v>1040.60401</v>
      </c>
      <c r="L24" s="665">
        <f>'4-2基礎(コスト)'!T19</f>
        <v>1051.0100500999999</v>
      </c>
      <c r="M24" s="547">
        <f>'4-2基礎(コスト)'!U19</f>
        <v>1061.5201506009998</v>
      </c>
      <c r="N24" s="547">
        <f>'4-2基礎(コスト)'!V19</f>
        <v>1072.1353521070098</v>
      </c>
      <c r="O24" s="547">
        <f>'4-2基礎(コスト)'!W19</f>
        <v>1082.8567056280799</v>
      </c>
      <c r="P24" s="664">
        <f>'4-2基礎(コスト)'!X19</f>
        <v>1093.6852726843608</v>
      </c>
      <c r="Q24" s="665">
        <f>'4-2基礎(コスト)'!Y19</f>
        <v>1104.6221254112045</v>
      </c>
      <c r="R24" s="547">
        <f>'4-2基礎(コスト)'!Z19</f>
        <v>1115.6683466653164</v>
      </c>
      <c r="S24" s="547">
        <f>'4-2基礎(コスト)'!AA19</f>
        <v>1126.8250301319697</v>
      </c>
      <c r="T24" s="547">
        <f>'4-2基礎(コスト)'!AB19</f>
        <v>1138.0932804332895</v>
      </c>
      <c r="U24" s="664">
        <f>'4-2基礎(コスト)'!AC19</f>
        <v>1149.4742132376223</v>
      </c>
      <c r="V24" s="665">
        <f>'4-2基礎(コスト)'!AD19</f>
        <v>1160.9689553699984</v>
      </c>
      <c r="W24" s="570">
        <f>'4-2基礎(コスト)'!AE19</f>
        <v>1172.5786449236984</v>
      </c>
      <c r="X24" s="547">
        <f>'4-2基礎(コスト)'!AF19</f>
        <v>1184.3044313729354</v>
      </c>
      <c r="Y24" s="547">
        <f>'4-2基礎(コスト)'!AG19</f>
        <v>1196.1474756866646</v>
      </c>
      <c r="Z24" s="664">
        <f>'4-2基礎(コスト)'!AH19</f>
        <v>1208.1089504435313</v>
      </c>
      <c r="AA24" s="665">
        <f>'4-2基礎(コスト)'!AI19</f>
        <v>1220.1900399479666</v>
      </c>
      <c r="AB24" s="547">
        <f>'4-2基礎(コスト)'!AJ19</f>
        <v>1232.3919403474463</v>
      </c>
      <c r="AC24" s="547">
        <f>'4-2基礎(コスト)'!AK19</f>
        <v>1244.7158597509208</v>
      </c>
      <c r="AD24" s="547">
        <f>'4-2基礎(コスト)'!AL19</f>
        <v>1257.1630183484301</v>
      </c>
      <c r="AE24" s="664">
        <f>'4-2基礎(コスト)'!AM19</f>
        <v>1269.7346485319144</v>
      </c>
      <c r="AF24" s="575"/>
      <c r="AH24" s="538" t="str">
        <f>'4-3基礎(計算案内)'!V21</f>
        <v>G</v>
      </c>
    </row>
    <row r="25" spans="1:34" ht="14.25" x14ac:dyDescent="0.15">
      <c r="A25" s="151"/>
      <c r="C25" s="101"/>
      <c r="D25" s="505"/>
      <c r="E25" s="105"/>
      <c r="F25" s="107" t="s">
        <v>31</v>
      </c>
      <c r="G25" s="216">
        <f>'4-2基礎(コスト)'!O20</f>
        <v>100</v>
      </c>
      <c r="H25" s="216">
        <f>'4-2基礎(コスト)'!P20</f>
        <v>101</v>
      </c>
      <c r="I25" s="216">
        <f>'4-2基礎(コスト)'!Q20</f>
        <v>102.01</v>
      </c>
      <c r="J25" s="216">
        <f>'4-2基礎(コスト)'!R20</f>
        <v>103.0301</v>
      </c>
      <c r="K25" s="664">
        <f>'4-2基礎(コスト)'!S20</f>
        <v>104.060401</v>
      </c>
      <c r="L25" s="665">
        <f>'4-2基礎(コスト)'!T20</f>
        <v>105.10100500999999</v>
      </c>
      <c r="M25" s="547">
        <f>'4-2基礎(コスト)'!U20</f>
        <v>106.1520150601</v>
      </c>
      <c r="N25" s="547">
        <f>'4-2基礎(コスト)'!V20</f>
        <v>107.213535210701</v>
      </c>
      <c r="O25" s="547">
        <f>'4-2基礎(コスト)'!W20</f>
        <v>108.28567056280801</v>
      </c>
      <c r="P25" s="664">
        <f>'4-2基礎(コスト)'!X20</f>
        <v>109.36852726843608</v>
      </c>
      <c r="Q25" s="665">
        <f>'4-2基礎(コスト)'!Y20</f>
        <v>110.46221254112045</v>
      </c>
      <c r="R25" s="547">
        <f>'4-2基礎(コスト)'!Z20</f>
        <v>111.56683466653166</v>
      </c>
      <c r="S25" s="547">
        <f>'4-2基礎(コスト)'!AA20</f>
        <v>112.68250301319698</v>
      </c>
      <c r="T25" s="547">
        <f>'4-2基礎(コスト)'!AB20</f>
        <v>113.80932804332895</v>
      </c>
      <c r="U25" s="664">
        <f>'4-2基礎(コスト)'!AC20</f>
        <v>114.94742132376224</v>
      </c>
      <c r="V25" s="665">
        <f>'4-2基礎(コスト)'!AD20</f>
        <v>116.09689553699987</v>
      </c>
      <c r="W25" s="570">
        <f>'4-2基礎(コスト)'!AE20</f>
        <v>117.25786449236986</v>
      </c>
      <c r="X25" s="547">
        <f>'4-2基礎(コスト)'!AF20</f>
        <v>118.43044313729357</v>
      </c>
      <c r="Y25" s="547">
        <f>'4-2基礎(コスト)'!AG20</f>
        <v>119.6147475686665</v>
      </c>
      <c r="Z25" s="664">
        <f>'4-2基礎(コスト)'!AH20</f>
        <v>120.81089504435317</v>
      </c>
      <c r="AA25" s="665">
        <f>'4-2基礎(コスト)'!AI20</f>
        <v>122.01900399479671</v>
      </c>
      <c r="AB25" s="547">
        <f>'4-2基礎(コスト)'!AJ20</f>
        <v>123.23919403474467</v>
      </c>
      <c r="AC25" s="547">
        <f>'4-2基礎(コスト)'!AK20</f>
        <v>124.47158597509213</v>
      </c>
      <c r="AD25" s="547">
        <f>'4-2基礎(コスト)'!AL20</f>
        <v>125.71630183484305</v>
      </c>
      <c r="AE25" s="664">
        <f>'4-2基礎(コスト)'!AM20</f>
        <v>126.97346485319149</v>
      </c>
      <c r="AF25" s="575"/>
      <c r="AH25" s="538" t="str">
        <f>'4-3基礎(計算案内)'!V22</f>
        <v>G</v>
      </c>
    </row>
    <row r="26" spans="1:34" ht="14.25" x14ac:dyDescent="0.15">
      <c r="A26" s="151"/>
      <c r="C26" s="101"/>
      <c r="D26" s="505"/>
      <c r="E26" s="556" t="s">
        <v>27</v>
      </c>
      <c r="F26" s="107" t="s">
        <v>512</v>
      </c>
      <c r="G26" s="216">
        <f>'4-2基礎(コスト)'!O21</f>
        <v>600</v>
      </c>
      <c r="H26" s="216">
        <f>'4-2基礎(コスト)'!P21</f>
        <v>606</v>
      </c>
      <c r="I26" s="216">
        <f>'4-2基礎(コスト)'!Q21</f>
        <v>612.06000000000006</v>
      </c>
      <c r="J26" s="216">
        <f>'4-2基礎(コスト)'!R21</f>
        <v>618.18060000000003</v>
      </c>
      <c r="K26" s="664">
        <f>'4-2基礎(コスト)'!S21</f>
        <v>624.36240600000008</v>
      </c>
      <c r="L26" s="665">
        <f>'4-2基礎(コスト)'!T21</f>
        <v>630.60603006000008</v>
      </c>
      <c r="M26" s="547">
        <f>'4-2基礎(コスト)'!U21</f>
        <v>636.91209036060013</v>
      </c>
      <c r="N26" s="547">
        <f>'4-2基礎(コスト)'!V21</f>
        <v>643.28121126420615</v>
      </c>
      <c r="O26" s="547">
        <f>'4-2基礎(コスト)'!W21</f>
        <v>649.71402337684822</v>
      </c>
      <c r="P26" s="664">
        <f>'4-2基礎(コスト)'!X21</f>
        <v>656.21116361061672</v>
      </c>
      <c r="Q26" s="665">
        <f>'4-2基礎(コスト)'!Y21</f>
        <v>662.77327524672285</v>
      </c>
      <c r="R26" s="547">
        <f>'4-2基礎(コスト)'!Z21</f>
        <v>669.40100799919003</v>
      </c>
      <c r="S26" s="547">
        <f>'4-2基礎(コスト)'!AA21</f>
        <v>676.09501807918195</v>
      </c>
      <c r="T26" s="547">
        <f>'4-2基礎(コスト)'!AB21</f>
        <v>682.85596825997379</v>
      </c>
      <c r="U26" s="664">
        <f>'4-2基礎(コスト)'!AC21</f>
        <v>689.68452794257348</v>
      </c>
      <c r="V26" s="665">
        <f>'4-2基礎(コスト)'!AD21</f>
        <v>696.58137322199923</v>
      </c>
      <c r="W26" s="570">
        <f>'4-2基礎(コスト)'!AE21</f>
        <v>703.54718695421923</v>
      </c>
      <c r="X26" s="547">
        <f>'4-2基礎(コスト)'!AF21</f>
        <v>710.58265882376145</v>
      </c>
      <c r="Y26" s="547">
        <f>'4-2基礎(コスト)'!AG21</f>
        <v>717.68848541199907</v>
      </c>
      <c r="Z26" s="664">
        <f>'4-2基礎(コスト)'!AH21</f>
        <v>724.86537026611904</v>
      </c>
      <c r="AA26" s="665">
        <f>'4-2基礎(コスト)'!AI21</f>
        <v>732.1140239687802</v>
      </c>
      <c r="AB26" s="547">
        <f>'4-2基礎(コスト)'!AJ21</f>
        <v>739.435164208468</v>
      </c>
      <c r="AC26" s="547">
        <f>'4-2基礎(コスト)'!AK21</f>
        <v>746.82951585055264</v>
      </c>
      <c r="AD26" s="547">
        <f>'4-2基礎(コスト)'!AL21</f>
        <v>754.29781100905814</v>
      </c>
      <c r="AE26" s="664">
        <f>'4-2基礎(コスト)'!AM21</f>
        <v>761.84078911914878</v>
      </c>
      <c r="AF26" s="575"/>
      <c r="AH26" s="538" t="str">
        <f>'4-3基礎(計算案内)'!V23</f>
        <v xml:space="preserve">B </v>
      </c>
    </row>
    <row r="27" spans="1:34" ht="14.25" x14ac:dyDescent="0.15">
      <c r="A27" s="151"/>
      <c r="C27" s="101"/>
      <c r="D27" s="505"/>
      <c r="E27" s="108"/>
      <c r="F27" s="107" t="s">
        <v>513</v>
      </c>
      <c r="G27" s="216">
        <f>'4-2基礎(コスト)'!O22</f>
        <v>216</v>
      </c>
      <c r="H27" s="216">
        <f>'4-2基礎(コスト)'!P22</f>
        <v>218.16</v>
      </c>
      <c r="I27" s="216">
        <f>'4-2基礎(コスト)'!Q22</f>
        <v>220.3416</v>
      </c>
      <c r="J27" s="216">
        <f>'4-2基礎(コスト)'!R22</f>
        <v>222.545016</v>
      </c>
      <c r="K27" s="664">
        <f>'4-2基礎(コスト)'!S22</f>
        <v>224.77046616000001</v>
      </c>
      <c r="L27" s="665">
        <f>'4-2基礎(コスト)'!T22</f>
        <v>227.01817082160002</v>
      </c>
      <c r="M27" s="547">
        <f>'4-2基礎(コスト)'!U22</f>
        <v>229.28835252981602</v>
      </c>
      <c r="N27" s="547">
        <f>'4-2基礎(コスト)'!V22</f>
        <v>231.58123605511418</v>
      </c>
      <c r="O27" s="547">
        <f>'4-2基礎(コスト)'!W22</f>
        <v>233.89704841566532</v>
      </c>
      <c r="P27" s="664">
        <f>'4-2基礎(コスト)'!X22</f>
        <v>236.23601889982197</v>
      </c>
      <c r="Q27" s="665">
        <f>'4-2基礎(コスト)'!Y22</f>
        <v>238.5983790888202</v>
      </c>
      <c r="R27" s="547">
        <f>'4-2基礎(コスト)'!Z22</f>
        <v>240.98436287970839</v>
      </c>
      <c r="S27" s="547">
        <f>'4-2基礎(コスト)'!AA22</f>
        <v>243.39420650850548</v>
      </c>
      <c r="T27" s="547">
        <f>'4-2基礎(コスト)'!AB22</f>
        <v>245.82814857359054</v>
      </c>
      <c r="U27" s="664">
        <f>'4-2基礎(コスト)'!AC22</f>
        <v>248.28643005932645</v>
      </c>
      <c r="V27" s="665">
        <f>'4-2基礎(コスト)'!AD22</f>
        <v>250.76929435991971</v>
      </c>
      <c r="W27" s="570">
        <f>'4-2基礎(コスト)'!AE22</f>
        <v>253.27698730351892</v>
      </c>
      <c r="X27" s="547">
        <f>'4-2基礎(コスト)'!AF22</f>
        <v>255.80975717655411</v>
      </c>
      <c r="Y27" s="547">
        <f>'4-2基礎(コスト)'!AG22</f>
        <v>258.36785474831964</v>
      </c>
      <c r="Z27" s="664">
        <f>'4-2基礎(コスト)'!AH22</f>
        <v>260.95153329580285</v>
      </c>
      <c r="AA27" s="665">
        <f>'4-2基礎(コスト)'!AI22</f>
        <v>263.56104862876089</v>
      </c>
      <c r="AB27" s="547">
        <f>'4-2基礎(コスト)'!AJ22</f>
        <v>266.19665911504848</v>
      </c>
      <c r="AC27" s="547">
        <f>'4-2基礎(コスト)'!AK22</f>
        <v>268.85862570619895</v>
      </c>
      <c r="AD27" s="547">
        <f>'4-2基礎(コスト)'!AL22</f>
        <v>271.54721196326096</v>
      </c>
      <c r="AE27" s="664">
        <f>'4-2基礎(コスト)'!AM22</f>
        <v>274.2626840828936</v>
      </c>
      <c r="AF27" s="575"/>
      <c r="AH27" s="538" t="str">
        <f>'4-3基礎(計算案内)'!V24</f>
        <v>G</v>
      </c>
    </row>
    <row r="28" spans="1:34" ht="14.25" x14ac:dyDescent="0.15">
      <c r="A28" s="151"/>
      <c r="C28" s="101"/>
      <c r="D28" s="505"/>
      <c r="E28" s="111"/>
      <c r="F28" s="107" t="s">
        <v>514</v>
      </c>
      <c r="G28" s="216">
        <f>'4-2基礎(コスト)'!O23</f>
        <v>360</v>
      </c>
      <c r="H28" s="216">
        <f>'4-2基礎(コスト)'!P23</f>
        <v>363.6</v>
      </c>
      <c r="I28" s="216">
        <f>'4-2基礎(コスト)'!Q23</f>
        <v>367.23600000000005</v>
      </c>
      <c r="J28" s="216">
        <f>'4-2基礎(コスト)'!R23</f>
        <v>370.90836000000007</v>
      </c>
      <c r="K28" s="664">
        <f>'4-2基礎(コスト)'!S23</f>
        <v>374.61744360000006</v>
      </c>
      <c r="L28" s="665">
        <f>'4-2基礎(コスト)'!T23</f>
        <v>378.36361803600005</v>
      </c>
      <c r="M28" s="547">
        <f>'4-2基礎(コスト)'!U23</f>
        <v>382.14725421636007</v>
      </c>
      <c r="N28" s="547">
        <f>'4-2基礎(コスト)'!V23</f>
        <v>385.96872675852364</v>
      </c>
      <c r="O28" s="547">
        <f>'4-2基礎(コスト)'!W23</f>
        <v>389.82841402610887</v>
      </c>
      <c r="P28" s="664">
        <f>'4-2基礎(コスト)'!X23</f>
        <v>393.72669816636994</v>
      </c>
      <c r="Q28" s="665">
        <f>'4-2基礎(コスト)'!Y23</f>
        <v>397.66396514803364</v>
      </c>
      <c r="R28" s="547">
        <f>'4-2基礎(コスト)'!Z23</f>
        <v>401.64060479951399</v>
      </c>
      <c r="S28" s="547">
        <f>'4-2基礎(コスト)'!AA23</f>
        <v>405.65701084750913</v>
      </c>
      <c r="T28" s="547">
        <f>'4-2基礎(コスト)'!AB23</f>
        <v>409.71358095598424</v>
      </c>
      <c r="U28" s="664">
        <f>'4-2基礎(コスト)'!AC23</f>
        <v>413.8107167655441</v>
      </c>
      <c r="V28" s="665">
        <f>'4-2基礎(コスト)'!AD23</f>
        <v>417.94882393319955</v>
      </c>
      <c r="W28" s="570">
        <f>'4-2基礎(コスト)'!AE23</f>
        <v>422.12831217253154</v>
      </c>
      <c r="X28" s="547">
        <f>'4-2基礎(コスト)'!AF23</f>
        <v>426.34959529425686</v>
      </c>
      <c r="Y28" s="547">
        <f>'4-2基礎(コスト)'!AG23</f>
        <v>430.61309124719941</v>
      </c>
      <c r="Z28" s="664">
        <f>'4-2基礎(コスト)'!AH23</f>
        <v>434.91922215967139</v>
      </c>
      <c r="AA28" s="665">
        <f>'4-2基礎(コスト)'!AI23</f>
        <v>439.26841438126809</v>
      </c>
      <c r="AB28" s="547">
        <f>'4-2基礎(コスト)'!AJ23</f>
        <v>443.66109852508077</v>
      </c>
      <c r="AC28" s="547">
        <f>'4-2基礎(コスト)'!AK23</f>
        <v>448.09770951033158</v>
      </c>
      <c r="AD28" s="547">
        <f>'4-2基礎(コスト)'!AL23</f>
        <v>452.57868660543488</v>
      </c>
      <c r="AE28" s="664">
        <f>'4-2基礎(コスト)'!AM23</f>
        <v>457.10447347148926</v>
      </c>
      <c r="AF28" s="574"/>
      <c r="AH28" s="538" t="str">
        <f>'4-3基礎(計算案内)'!V25</f>
        <v>G</v>
      </c>
    </row>
    <row r="29" spans="1:34" ht="14.25" x14ac:dyDescent="0.15">
      <c r="A29" s="151"/>
      <c r="C29" s="101"/>
      <c r="D29" s="506"/>
      <c r="E29" s="109"/>
      <c r="F29" s="630" t="s">
        <v>58</v>
      </c>
      <c r="G29" s="631">
        <f t="array" ref="G29">IF(G$7="",,SUM(IF(ISERROR(SEARCH(G$7,$AH$18:$AH$28)),,G$18:G$28)))</f>
        <v>0</v>
      </c>
      <c r="H29" s="632">
        <f t="array" ref="H29">IF(H$7="",,SUM(IF(ISERROR(SEARCH(H$7,$AH$18:$AH$28)),,H$18:H$28)))</f>
        <v>0</v>
      </c>
      <c r="I29" s="632">
        <f t="array" ref="I29">IF(I$7="",,SUM(IF(ISERROR(SEARCH(I$7,$AH$18:$AH$28)),,I$18:I$28)))</f>
        <v>0</v>
      </c>
      <c r="J29" s="632">
        <f t="array" ref="J29">IF(J$7="",,SUM(IF(ISERROR(SEARCH(J$7,$AH$18:$AH$28)),,J$18:J$28)))</f>
        <v>0</v>
      </c>
      <c r="K29" s="662">
        <f t="array" ref="K29">IF(K$7="",,SUM(IF(ISERROR(SEARCH(K$7,$AH$18:$AH$28)),,K$18:K$28)))</f>
        <v>0</v>
      </c>
      <c r="L29" s="663">
        <f t="array" ref="L29">IF(L$7="",,SUM(IF(ISERROR(SEARCH(L$7,$AH$18:$AH$28)),,L$18:L$28)))</f>
        <v>0</v>
      </c>
      <c r="M29" s="635">
        <f t="array" ref="M29">IF(M$7="",,SUM(IF(ISERROR(SEARCH(M$7,$AH$18:$AH$28)),,M$18:M$28)))</f>
        <v>0</v>
      </c>
      <c r="N29" s="635">
        <f t="array" ref="N29">IF(N$7="",,SUM(IF(ISERROR(SEARCH(N$7,$AH$18:$AH$28)),,N$18:N$28)))</f>
        <v>0</v>
      </c>
      <c r="O29" s="635">
        <f t="array" ref="O29">IF(O$7="",,SUM(IF(ISERROR(SEARCH(O$7,$AH$18:$AH$28)),,O$18:O$28)))</f>
        <v>0</v>
      </c>
      <c r="P29" s="662">
        <f t="array" ref="P29">IF(P$7="",,SUM(IF(ISERROR(SEARCH(P$7,$AH$18:$AH$28)),,P$18:P$28)))</f>
        <v>0</v>
      </c>
      <c r="Q29" s="663">
        <f t="array" ref="Q29">IF(Q$7="",,SUM(IF(ISERROR(SEARCH(Q$7,$AH$18:$AH$28)),,Q$18:Q$28)))</f>
        <v>0</v>
      </c>
      <c r="R29" s="635">
        <f t="array" ref="R29">IF(R$7="",,SUM(IF(ISERROR(SEARCH(R$7,$AH$18:$AH$28)),,R$18:R$28)))</f>
        <v>0</v>
      </c>
      <c r="S29" s="635">
        <f t="array" ref="S29">IF(S$7="",,SUM(IF(ISERROR(SEARCH(S$7,$AH$18:$AH$28)),,S$18:S$28)))</f>
        <v>0</v>
      </c>
      <c r="T29" s="635">
        <f t="array" ref="T29">IF(T$7="",,SUM(IF(ISERROR(SEARCH(T$7,$AH$18:$AH$28)),,T$18:T$28)))</f>
        <v>0</v>
      </c>
      <c r="U29" s="662">
        <f t="array" ref="U29">IF(U$7="",,SUM(IF(ISERROR(SEARCH(U$7,$AH$18:$AH$28)),,U$18:U$28)))</f>
        <v>0</v>
      </c>
      <c r="V29" s="663">
        <f t="array" ref="V29">IF(V$7="",,SUM(IF(ISERROR(SEARCH(V$7,$AH$18:$AH$28)),,V$18:V$28)))</f>
        <v>0</v>
      </c>
      <c r="W29" s="637">
        <f t="array" ref="W29">IF(W$7="",,SUM(IF(ISERROR(SEARCH(W$7,$AH$18:$AH$28)),,W$18:W$28)))</f>
        <v>0</v>
      </c>
      <c r="X29" s="635">
        <f t="array" ref="X29">IF(X$7="",,SUM(IF(ISERROR(SEARCH(X$7,$AH$18:$AH$28)),,X$18:X$28)))</f>
        <v>0</v>
      </c>
      <c r="Y29" s="635">
        <f t="array" ref="Y29">IF(Y$7="",,SUM(IF(ISERROR(SEARCH(Y$7,$AH$18:$AH$28)),,Y$18:Y$28)))</f>
        <v>0</v>
      </c>
      <c r="Z29" s="662">
        <f t="array" ref="Z29">IF(Z$7="",,SUM(IF(ISERROR(SEARCH(Z$7,$AH$18:$AH$28)),,Z$18:Z$28)))</f>
        <v>0</v>
      </c>
      <c r="AA29" s="663">
        <f t="array" ref="AA29">IF(AA$7="",,SUM(IF(ISERROR(SEARCH(AA$7,$AH$18:$AH$28)),,AA$18:AA$28)))</f>
        <v>0</v>
      </c>
      <c r="AB29" s="635">
        <f t="array" ref="AB29">IF(AB$7="",,SUM(IF(ISERROR(SEARCH(AB$7,$AH$18:$AH$28)),,AB$18:AB$28)))</f>
        <v>0</v>
      </c>
      <c r="AC29" s="635">
        <f t="array" ref="AC29">IF(AC$7="",,SUM(IF(ISERROR(SEARCH(AC$7,$AH$18:$AH$28)),,AC$18:AC$28)))</f>
        <v>0</v>
      </c>
      <c r="AD29" s="635">
        <f t="array" ref="AD29">IF(AD$7="",,SUM(IF(ISERROR(SEARCH(AD$7,$AH$18:$AH$28)),,AD$18:AD$28)))</f>
        <v>0</v>
      </c>
      <c r="AE29" s="662">
        <f t="array" ref="AE29">IF(AE$7="",,SUM(IF(ISERROR(SEARCH(AE$7,$AH$18:$AH$28)),,AE$18:AE$28)))</f>
        <v>0</v>
      </c>
      <c r="AF29" s="667">
        <f t="shared" si="0"/>
        <v>0</v>
      </c>
      <c r="AH29" s="607"/>
    </row>
    <row r="30" spans="1:34" ht="14.25" customHeight="1" x14ac:dyDescent="0.15">
      <c r="A30" s="151"/>
      <c r="C30" s="101"/>
      <c r="D30" s="1003" t="s">
        <v>33</v>
      </c>
      <c r="E30" s="99" t="s">
        <v>56</v>
      </c>
      <c r="F30" s="107" t="s">
        <v>55</v>
      </c>
      <c r="G30" s="216">
        <f>'4-2基礎(コスト)'!O25</f>
        <v>0</v>
      </c>
      <c r="H30" s="216">
        <f>'4-2基礎(コスト)'!P25</f>
        <v>0</v>
      </c>
      <c r="I30" s="216">
        <f>'4-2基礎(コスト)'!Q25</f>
        <v>0</v>
      </c>
      <c r="J30" s="216">
        <f>'4-2基礎(コスト)'!R25</f>
        <v>0</v>
      </c>
      <c r="K30" s="664">
        <f>'4-2基礎(コスト)'!S25</f>
        <v>0</v>
      </c>
      <c r="L30" s="665">
        <f>'4-2基礎(コスト)'!T25</f>
        <v>0</v>
      </c>
      <c r="M30" s="547">
        <f>'4-2基礎(コスト)'!U25</f>
        <v>0</v>
      </c>
      <c r="N30" s="547">
        <f>'4-2基礎(コスト)'!V25</f>
        <v>0</v>
      </c>
      <c r="O30" s="547">
        <f>'4-2基礎(コスト)'!W25</f>
        <v>0</v>
      </c>
      <c r="P30" s="664">
        <f>'4-2基礎(コスト)'!X25</f>
        <v>0</v>
      </c>
      <c r="Q30" s="665">
        <f>'4-2基礎(コスト)'!Y25</f>
        <v>0</v>
      </c>
      <c r="R30" s="547">
        <f>'4-2基礎(コスト)'!Z25</f>
        <v>0</v>
      </c>
      <c r="S30" s="547">
        <f>'4-2基礎(コスト)'!AA25</f>
        <v>0</v>
      </c>
      <c r="T30" s="547">
        <f>'4-2基礎(コスト)'!AB25</f>
        <v>0</v>
      </c>
      <c r="U30" s="664">
        <f>'4-2基礎(コスト)'!AC25</f>
        <v>0</v>
      </c>
      <c r="V30" s="665">
        <f>'4-2基礎(コスト)'!AD25</f>
        <v>0</v>
      </c>
      <c r="W30" s="570">
        <f>'4-2基礎(コスト)'!AE25</f>
        <v>0</v>
      </c>
      <c r="X30" s="547">
        <f>'4-2基礎(コスト)'!AF25</f>
        <v>0</v>
      </c>
      <c r="Y30" s="547">
        <f>'4-2基礎(コスト)'!AG25</f>
        <v>0</v>
      </c>
      <c r="Z30" s="664">
        <f>'4-2基礎(コスト)'!AH25</f>
        <v>0</v>
      </c>
      <c r="AA30" s="665">
        <f>'4-2基礎(コスト)'!AI25</f>
        <v>0</v>
      </c>
      <c r="AB30" s="547">
        <f>'4-2基礎(コスト)'!AJ25</f>
        <v>0</v>
      </c>
      <c r="AC30" s="547">
        <f>'4-2基礎(コスト)'!AK25</f>
        <v>0</v>
      </c>
      <c r="AD30" s="547">
        <f>'4-2基礎(コスト)'!AL25</f>
        <v>0</v>
      </c>
      <c r="AE30" s="664">
        <f>'4-2基礎(コスト)'!AM25</f>
        <v>0</v>
      </c>
      <c r="AF30" s="669"/>
      <c r="AH30" s="538" t="str">
        <f>'4-3基礎(計算案内)'!V27</f>
        <v>CFG</v>
      </c>
    </row>
    <row r="31" spans="1:34" ht="14.25" x14ac:dyDescent="0.15">
      <c r="A31" s="151"/>
      <c r="C31" s="101"/>
      <c r="D31" s="1004"/>
      <c r="E31" s="111" t="s">
        <v>42</v>
      </c>
      <c r="F31" s="107" t="s">
        <v>69</v>
      </c>
      <c r="G31" s="216">
        <f>'4-2基礎(コスト)'!O26</f>
        <v>0</v>
      </c>
      <c r="H31" s="216">
        <f>'4-2基礎(コスト)'!P26</f>
        <v>0</v>
      </c>
      <c r="I31" s="216">
        <f>'4-2基礎(コスト)'!Q26</f>
        <v>0</v>
      </c>
      <c r="J31" s="216">
        <f>'4-2基礎(コスト)'!R26</f>
        <v>0</v>
      </c>
      <c r="K31" s="664">
        <f>'4-2基礎(コスト)'!S26</f>
        <v>0</v>
      </c>
      <c r="L31" s="665">
        <f>'4-2基礎(コスト)'!T26</f>
        <v>0</v>
      </c>
      <c r="M31" s="547">
        <f>'4-2基礎(コスト)'!U26</f>
        <v>0</v>
      </c>
      <c r="N31" s="547">
        <f>'4-2基礎(コスト)'!V26</f>
        <v>0</v>
      </c>
      <c r="O31" s="547">
        <f>'4-2基礎(コスト)'!W26</f>
        <v>0</v>
      </c>
      <c r="P31" s="664">
        <f>'4-2基礎(コスト)'!X26</f>
        <v>0</v>
      </c>
      <c r="Q31" s="665">
        <f>'4-2基礎(コスト)'!Y26</f>
        <v>0</v>
      </c>
      <c r="R31" s="547">
        <f>'4-2基礎(コスト)'!Z26</f>
        <v>0</v>
      </c>
      <c r="S31" s="547">
        <f>'4-2基礎(コスト)'!AA26</f>
        <v>0</v>
      </c>
      <c r="T31" s="547">
        <f>'4-2基礎(コスト)'!AB26</f>
        <v>0</v>
      </c>
      <c r="U31" s="664">
        <f>'4-2基礎(コスト)'!AC26</f>
        <v>0</v>
      </c>
      <c r="V31" s="665">
        <f>'4-2基礎(コスト)'!AD26</f>
        <v>0</v>
      </c>
      <c r="W31" s="570">
        <f>'4-2基礎(コスト)'!AE26</f>
        <v>0</v>
      </c>
      <c r="X31" s="547">
        <f>'4-2基礎(コスト)'!AF26</f>
        <v>0</v>
      </c>
      <c r="Y31" s="547">
        <f>'4-2基礎(コスト)'!AG26</f>
        <v>0</v>
      </c>
      <c r="Z31" s="664">
        <f>'4-2基礎(コスト)'!AH26</f>
        <v>0</v>
      </c>
      <c r="AA31" s="665">
        <f>'4-2基礎(コスト)'!AI26</f>
        <v>0</v>
      </c>
      <c r="AB31" s="547">
        <f>'4-2基礎(コスト)'!AJ26</f>
        <v>0</v>
      </c>
      <c r="AC31" s="547">
        <f>'4-2基礎(コスト)'!AK26</f>
        <v>0</v>
      </c>
      <c r="AD31" s="547">
        <f>'4-2基礎(コスト)'!AL26</f>
        <v>0</v>
      </c>
      <c r="AE31" s="664">
        <f>'4-2基礎(コスト)'!AM26</f>
        <v>0</v>
      </c>
      <c r="AF31" s="575"/>
      <c r="AH31" s="538" t="str">
        <f>'4-3基礎(計算案内)'!V28</f>
        <v>ABC</v>
      </c>
    </row>
    <row r="32" spans="1:34" ht="14.25" x14ac:dyDescent="0.15">
      <c r="A32" s="151"/>
      <c r="C32" s="101"/>
      <c r="D32" s="505"/>
      <c r="E32" s="106" t="s">
        <v>62</v>
      </c>
      <c r="F32" s="107" t="s">
        <v>163</v>
      </c>
      <c r="G32" s="216">
        <f>'4-2基礎(コスト)'!O27</f>
        <v>0</v>
      </c>
      <c r="H32" s="216">
        <f>'4-2基礎(コスト)'!P27</f>
        <v>0</v>
      </c>
      <c r="I32" s="216">
        <f>'4-2基礎(コスト)'!Q27</f>
        <v>0</v>
      </c>
      <c r="J32" s="216">
        <f>'4-2基礎(コスト)'!R27</f>
        <v>0</v>
      </c>
      <c r="K32" s="664">
        <f>'4-2基礎(コスト)'!S27</f>
        <v>0</v>
      </c>
      <c r="L32" s="665">
        <f>'4-2基礎(コスト)'!T27</f>
        <v>0</v>
      </c>
      <c r="M32" s="547">
        <f>'4-2基礎(コスト)'!U27</f>
        <v>0</v>
      </c>
      <c r="N32" s="547">
        <f>'4-2基礎(コスト)'!V27</f>
        <v>0</v>
      </c>
      <c r="O32" s="547">
        <f>'4-2基礎(コスト)'!W27</f>
        <v>0</v>
      </c>
      <c r="P32" s="664">
        <f>'4-2基礎(コスト)'!X27</f>
        <v>0</v>
      </c>
      <c r="Q32" s="665">
        <f>'4-2基礎(コスト)'!Y27</f>
        <v>0</v>
      </c>
      <c r="R32" s="547">
        <f>'4-2基礎(コスト)'!Z27</f>
        <v>0</v>
      </c>
      <c r="S32" s="547">
        <f>'4-2基礎(コスト)'!AA27</f>
        <v>0</v>
      </c>
      <c r="T32" s="547">
        <f>'4-2基礎(コスト)'!AB27</f>
        <v>0</v>
      </c>
      <c r="U32" s="664">
        <f>'4-2基礎(コスト)'!AC27</f>
        <v>0</v>
      </c>
      <c r="V32" s="665">
        <f>'4-2基礎(コスト)'!AD27</f>
        <v>0</v>
      </c>
      <c r="W32" s="570">
        <f>'4-2基礎(コスト)'!AE27</f>
        <v>0</v>
      </c>
      <c r="X32" s="547">
        <f>'4-2基礎(コスト)'!AF27</f>
        <v>0</v>
      </c>
      <c r="Y32" s="547">
        <f>'4-2基礎(コスト)'!AG27</f>
        <v>0</v>
      </c>
      <c r="Z32" s="664">
        <f>'4-2基礎(コスト)'!AH27</f>
        <v>0</v>
      </c>
      <c r="AA32" s="665">
        <f>'4-2基礎(コスト)'!AI27</f>
        <v>0</v>
      </c>
      <c r="AB32" s="547">
        <f>'4-2基礎(コスト)'!AJ27</f>
        <v>0</v>
      </c>
      <c r="AC32" s="547">
        <f>'4-2基礎(コスト)'!AK27</f>
        <v>0</v>
      </c>
      <c r="AD32" s="547">
        <f>'4-2基礎(コスト)'!AL27</f>
        <v>0</v>
      </c>
      <c r="AE32" s="664">
        <f>'4-2基礎(コスト)'!AM27</f>
        <v>0</v>
      </c>
      <c r="AF32" s="575"/>
      <c r="AH32" s="538" t="str">
        <f>'4-3基礎(計算案内)'!V29</f>
        <v>ABCFG</v>
      </c>
    </row>
    <row r="33" spans="1:34" ht="14.25" x14ac:dyDescent="0.15">
      <c r="A33" s="151"/>
      <c r="C33" s="101"/>
      <c r="D33" s="98"/>
      <c r="E33" s="99" t="s">
        <v>73</v>
      </c>
      <c r="F33" s="107" t="s">
        <v>76</v>
      </c>
      <c r="G33" s="216">
        <f>'4-2基礎(コスト)'!O28</f>
        <v>0</v>
      </c>
      <c r="H33" s="216">
        <f>'4-2基礎(コスト)'!P28</f>
        <v>0</v>
      </c>
      <c r="I33" s="216">
        <f>'4-2基礎(コスト)'!Q28</f>
        <v>0</v>
      </c>
      <c r="J33" s="216">
        <f>'4-2基礎(コスト)'!R28</f>
        <v>0</v>
      </c>
      <c r="K33" s="664">
        <f>'4-2基礎(コスト)'!S28</f>
        <v>0</v>
      </c>
      <c r="L33" s="665">
        <f>'4-2基礎(コスト)'!T28</f>
        <v>0</v>
      </c>
      <c r="M33" s="547">
        <f>'4-2基礎(コスト)'!U28</f>
        <v>0</v>
      </c>
      <c r="N33" s="547">
        <f>'4-2基礎(コスト)'!V28</f>
        <v>0</v>
      </c>
      <c r="O33" s="547">
        <f>'4-2基礎(コスト)'!W28</f>
        <v>0</v>
      </c>
      <c r="P33" s="664">
        <f>'4-2基礎(コスト)'!X28</f>
        <v>0</v>
      </c>
      <c r="Q33" s="665">
        <f>'4-2基礎(コスト)'!Y28</f>
        <v>0</v>
      </c>
      <c r="R33" s="547">
        <f>'4-2基礎(コスト)'!Z28</f>
        <v>0</v>
      </c>
      <c r="S33" s="547">
        <f>'4-2基礎(コスト)'!AA28</f>
        <v>0</v>
      </c>
      <c r="T33" s="547">
        <f>'4-2基礎(コスト)'!AB28</f>
        <v>0</v>
      </c>
      <c r="U33" s="664">
        <f>'4-2基礎(コスト)'!AC28</f>
        <v>0</v>
      </c>
      <c r="V33" s="665">
        <f>'4-2基礎(コスト)'!AD28</f>
        <v>0</v>
      </c>
      <c r="W33" s="570">
        <f>'4-2基礎(コスト)'!AE28</f>
        <v>0</v>
      </c>
      <c r="X33" s="547">
        <f>'4-2基礎(コスト)'!AF28</f>
        <v>0</v>
      </c>
      <c r="Y33" s="547">
        <f>'4-2基礎(コスト)'!AG28</f>
        <v>0</v>
      </c>
      <c r="Z33" s="664">
        <f>'4-2基礎(コスト)'!AH28</f>
        <v>0</v>
      </c>
      <c r="AA33" s="665">
        <f>'4-2基礎(コスト)'!AI28</f>
        <v>0</v>
      </c>
      <c r="AB33" s="547">
        <f>'4-2基礎(コスト)'!AJ28</f>
        <v>0</v>
      </c>
      <c r="AC33" s="547">
        <f>'4-2基礎(コスト)'!AK28</f>
        <v>0</v>
      </c>
      <c r="AD33" s="547">
        <f>'4-2基礎(コスト)'!AL28</f>
        <v>0</v>
      </c>
      <c r="AE33" s="664">
        <f>'4-2基礎(コスト)'!AM28</f>
        <v>0</v>
      </c>
      <c r="AF33" s="574"/>
      <c r="AH33" s="538" t="str">
        <f>'4-3基礎(計算案内)'!V30</f>
        <v>ABCFG</v>
      </c>
    </row>
    <row r="34" spans="1:34" ht="14.25" x14ac:dyDescent="0.15">
      <c r="A34" s="151"/>
      <c r="C34" s="101"/>
      <c r="D34" s="506"/>
      <c r="E34" s="109"/>
      <c r="F34" s="630" t="s">
        <v>59</v>
      </c>
      <c r="G34" s="631">
        <f t="array" ref="G34">IF(G$7="",,SUM(IF(ISERROR(SEARCH(G$7,$AH$30:$AH$33)),,G$30:G$33)))</f>
        <v>0</v>
      </c>
      <c r="H34" s="632">
        <f t="array" ref="H34">IF(H$7="",,SUM(IF(ISERROR(SEARCH(H$7,$AH$30:$AH$33)),,H$30:H$33)))</f>
        <v>0</v>
      </c>
      <c r="I34" s="632">
        <f t="array" ref="I34">IF(I$7="",,SUM(IF(ISERROR(SEARCH(I$7,$AH$30:$AH$33)),,I$30:I$33)))</f>
        <v>0</v>
      </c>
      <c r="J34" s="632">
        <f t="array" ref="J34">IF(J$7="",,SUM(IF(ISERROR(SEARCH(J$7,$AH$30:$AH$33)),,J$30:J$33)))</f>
        <v>0</v>
      </c>
      <c r="K34" s="662">
        <f t="array" ref="K34">IF(K$7="",,SUM(IF(ISERROR(SEARCH(K$7,$AH$30:$AH$33)),,K$30:K$33)))</f>
        <v>0</v>
      </c>
      <c r="L34" s="663">
        <f t="array" ref="L34">IF(L$7="",,SUM(IF(ISERROR(SEARCH(L$7,$AH$30:$AH$33)),,L$30:L$33)))</f>
        <v>0</v>
      </c>
      <c r="M34" s="635">
        <f t="array" ref="M34">IF(M$7="",,SUM(IF(ISERROR(SEARCH(M$7,$AH$30:$AH$33)),,M$30:M$33)))</f>
        <v>0</v>
      </c>
      <c r="N34" s="635">
        <f t="array" ref="N34">IF(N$7="",,SUM(IF(ISERROR(SEARCH(N$7,$AH$30:$AH$33)),,N$30:N$33)))</f>
        <v>0</v>
      </c>
      <c r="O34" s="635">
        <f t="array" ref="O34">IF(O$7="",,SUM(IF(ISERROR(SEARCH(O$7,$AH$30:$AH$33)),,O$30:O$33)))</f>
        <v>0</v>
      </c>
      <c r="P34" s="662">
        <f t="array" ref="P34">IF(P$7="",,SUM(IF(ISERROR(SEARCH(P$7,$AH$30:$AH$33)),,P$30:P$33)))</f>
        <v>0</v>
      </c>
      <c r="Q34" s="663">
        <f t="array" ref="Q34">IF(Q$7="",,SUM(IF(ISERROR(SEARCH(Q$7,$AH$30:$AH$33)),,Q$30:Q$33)))</f>
        <v>0</v>
      </c>
      <c r="R34" s="635">
        <f t="array" ref="R34">IF(R$7="",,SUM(IF(ISERROR(SEARCH(R$7,$AH$30:$AH$33)),,R$30:R$33)))</f>
        <v>0</v>
      </c>
      <c r="S34" s="635">
        <f t="array" ref="S34">IF(S$7="",,SUM(IF(ISERROR(SEARCH(S$7,$AH$30:$AH$33)),,S$30:S$33)))</f>
        <v>0</v>
      </c>
      <c r="T34" s="635">
        <f t="array" ref="T34">IF(T$7="",,SUM(IF(ISERROR(SEARCH(T$7,$AH$30:$AH$33)),,T$30:T$33)))</f>
        <v>0</v>
      </c>
      <c r="U34" s="662">
        <f t="array" ref="U34">IF(U$7="",,SUM(IF(ISERROR(SEARCH(U$7,$AH$30:$AH$33)),,U$30:U$33)))</f>
        <v>0</v>
      </c>
      <c r="V34" s="663">
        <f t="array" ref="V34">IF(V$7="",,SUM(IF(ISERROR(SEARCH(V$7,$AH$30:$AH$33)),,V$30:V$33)))</f>
        <v>0</v>
      </c>
      <c r="W34" s="637">
        <f t="array" ref="W34">IF(W$7="",,SUM(IF(ISERROR(SEARCH(W$7,$AH$30:$AH$33)),,W$30:W$33)))</f>
        <v>0</v>
      </c>
      <c r="X34" s="635">
        <f t="array" ref="X34">IF(X$7="",,SUM(IF(ISERROR(SEARCH(X$7,$AH$30:$AH$33)),,X$30:X$33)))</f>
        <v>0</v>
      </c>
      <c r="Y34" s="635">
        <f t="array" ref="Y34">IF(Y$7="",,SUM(IF(ISERROR(SEARCH(Y$7,$AH$30:$AH$33)),,Y$30:Y$33)))</f>
        <v>0</v>
      </c>
      <c r="Z34" s="662">
        <f t="array" ref="Z34">IF(Z$7="",,SUM(IF(ISERROR(SEARCH(Z$7,$AH$30:$AH$33)),,Z$30:Z$33)))</f>
        <v>0</v>
      </c>
      <c r="AA34" s="663">
        <f t="array" ref="AA34">IF(AA$7="",,SUM(IF(ISERROR(SEARCH(AA$7,$AH$30:$AH$33)),,AA$30:AA$33)))</f>
        <v>0</v>
      </c>
      <c r="AB34" s="635">
        <f t="array" ref="AB34">IF(AB$7="",,SUM(IF(ISERROR(SEARCH(AB$7,$AH$30:$AH$33)),,AB$30:AB$33)))</f>
        <v>0</v>
      </c>
      <c r="AC34" s="635">
        <f t="array" ref="AC34">IF(AC$7="",,SUM(IF(ISERROR(SEARCH(AC$7,$AH$30:$AH$33)),,AC$30:AC$33)))</f>
        <v>0</v>
      </c>
      <c r="AD34" s="635">
        <f t="array" ref="AD34">IF(AD$7="",,SUM(IF(ISERROR(SEARCH(AD$7,$AH$30:$AH$33)),,AD$30:AD$33)))</f>
        <v>0</v>
      </c>
      <c r="AE34" s="662">
        <f t="array" ref="AE34">IF(AE$7="",,SUM(IF(ISERROR(SEARCH(AE$7,$AH$30:$AH$33)),,AE$30:AE$33)))</f>
        <v>0</v>
      </c>
      <c r="AF34" s="667">
        <f t="shared" si="0"/>
        <v>0</v>
      </c>
      <c r="AH34" s="607"/>
    </row>
    <row r="35" spans="1:34" ht="14.25" x14ac:dyDescent="0.15">
      <c r="A35" s="151"/>
      <c r="C35" s="101"/>
      <c r="D35" s="504" t="s">
        <v>37</v>
      </c>
      <c r="E35" s="106" t="s">
        <v>44</v>
      </c>
      <c r="F35" s="721" t="s">
        <v>540</v>
      </c>
      <c r="G35" s="216">
        <f>'4-2基礎(コスト)'!O30</f>
        <v>0</v>
      </c>
      <c r="H35" s="216">
        <f>'4-2基礎(コスト)'!P30</f>
        <v>0</v>
      </c>
      <c r="I35" s="216">
        <f>'4-2基礎(コスト)'!Q30</f>
        <v>0</v>
      </c>
      <c r="J35" s="216">
        <f>'4-2基礎(コスト)'!R30</f>
        <v>0</v>
      </c>
      <c r="K35" s="664">
        <f>'4-2基礎(コスト)'!S30</f>
        <v>0</v>
      </c>
      <c r="L35" s="665">
        <f>'4-2基礎(コスト)'!T30</f>
        <v>0</v>
      </c>
      <c r="M35" s="547">
        <f>'4-2基礎(コスト)'!U30</f>
        <v>0</v>
      </c>
      <c r="N35" s="547">
        <f>'4-2基礎(コスト)'!V30</f>
        <v>0</v>
      </c>
      <c r="O35" s="547">
        <f>'4-2基礎(コスト)'!W30</f>
        <v>0</v>
      </c>
      <c r="P35" s="664">
        <f>'4-2基礎(コスト)'!X30</f>
        <v>0</v>
      </c>
      <c r="Q35" s="665">
        <f>'4-2基礎(コスト)'!Y30</f>
        <v>0</v>
      </c>
      <c r="R35" s="547">
        <f>'4-2基礎(コスト)'!Z30</f>
        <v>0</v>
      </c>
      <c r="S35" s="547">
        <f>'4-2基礎(コスト)'!AA30</f>
        <v>0</v>
      </c>
      <c r="T35" s="547">
        <f>'4-2基礎(コスト)'!AB30</f>
        <v>0</v>
      </c>
      <c r="U35" s="664">
        <f>'4-2基礎(コスト)'!AC30</f>
        <v>0</v>
      </c>
      <c r="V35" s="665">
        <f>'4-2基礎(コスト)'!AD30</f>
        <v>0</v>
      </c>
      <c r="W35" s="570">
        <f>'4-2基礎(コスト)'!AE30</f>
        <v>0</v>
      </c>
      <c r="X35" s="547">
        <f>'4-2基礎(コスト)'!AF30</f>
        <v>0</v>
      </c>
      <c r="Y35" s="547">
        <f>'4-2基礎(コスト)'!AG30</f>
        <v>0</v>
      </c>
      <c r="Z35" s="664">
        <f>'4-2基礎(コスト)'!AH30</f>
        <v>0</v>
      </c>
      <c r="AA35" s="665">
        <f>'4-2基礎(コスト)'!AI30</f>
        <v>0</v>
      </c>
      <c r="AB35" s="547">
        <f>'4-2基礎(コスト)'!AJ30</f>
        <v>0</v>
      </c>
      <c r="AC35" s="547">
        <f>'4-2基礎(コスト)'!AK30</f>
        <v>0</v>
      </c>
      <c r="AD35" s="547">
        <f>'4-2基礎(コスト)'!AL30</f>
        <v>0</v>
      </c>
      <c r="AE35" s="664">
        <f>'4-2基礎(コスト)'!AM30</f>
        <v>0</v>
      </c>
      <c r="AF35" s="669"/>
      <c r="AH35" s="538" t="str">
        <f>'4-3基礎(計算案内)'!V32</f>
        <v>DEHI</v>
      </c>
    </row>
    <row r="36" spans="1:34" ht="14.25" x14ac:dyDescent="0.15">
      <c r="A36" s="151"/>
      <c r="C36" s="101"/>
      <c r="D36" s="505"/>
      <c r="E36" s="108"/>
      <c r="F36" s="108" t="s">
        <v>43</v>
      </c>
      <c r="G36" s="216">
        <f>'4-2基礎(コスト)'!O31</f>
        <v>0</v>
      </c>
      <c r="H36" s="216">
        <f>'4-2基礎(コスト)'!P31</f>
        <v>0</v>
      </c>
      <c r="I36" s="216">
        <f>'4-2基礎(コスト)'!Q31</f>
        <v>0</v>
      </c>
      <c r="J36" s="216">
        <f>'4-2基礎(コスト)'!R31</f>
        <v>0</v>
      </c>
      <c r="K36" s="664">
        <f>'4-2基礎(コスト)'!S31</f>
        <v>0</v>
      </c>
      <c r="L36" s="665">
        <f>'4-2基礎(コスト)'!T31</f>
        <v>0</v>
      </c>
      <c r="M36" s="547">
        <f>'4-2基礎(コスト)'!U31</f>
        <v>0</v>
      </c>
      <c r="N36" s="547">
        <f>'4-2基礎(コスト)'!V31</f>
        <v>0</v>
      </c>
      <c r="O36" s="547">
        <f>'4-2基礎(コスト)'!W31</f>
        <v>0</v>
      </c>
      <c r="P36" s="664">
        <f>'4-2基礎(コスト)'!X31</f>
        <v>0</v>
      </c>
      <c r="Q36" s="665">
        <f>'4-2基礎(コスト)'!Y31</f>
        <v>0</v>
      </c>
      <c r="R36" s="547">
        <f>'4-2基礎(コスト)'!Z31</f>
        <v>0</v>
      </c>
      <c r="S36" s="547">
        <f>'4-2基礎(コスト)'!AA31</f>
        <v>0</v>
      </c>
      <c r="T36" s="547">
        <f>'4-2基礎(コスト)'!AB31</f>
        <v>0</v>
      </c>
      <c r="U36" s="664">
        <f>'4-2基礎(コスト)'!AC31</f>
        <v>0</v>
      </c>
      <c r="V36" s="665">
        <f>'4-2基礎(コスト)'!AD31</f>
        <v>0</v>
      </c>
      <c r="W36" s="570">
        <f>'4-2基礎(コスト)'!AE31</f>
        <v>0</v>
      </c>
      <c r="X36" s="547">
        <f>'4-2基礎(コスト)'!AF31</f>
        <v>0</v>
      </c>
      <c r="Y36" s="547">
        <f>'4-2基礎(コスト)'!AG31</f>
        <v>0</v>
      </c>
      <c r="Z36" s="664">
        <f>'4-2基礎(コスト)'!AH31</f>
        <v>0</v>
      </c>
      <c r="AA36" s="665">
        <f>'4-2基礎(コスト)'!AI31</f>
        <v>0</v>
      </c>
      <c r="AB36" s="547">
        <f>'4-2基礎(コスト)'!AJ31</f>
        <v>0</v>
      </c>
      <c r="AC36" s="547">
        <f>'4-2基礎(コスト)'!AK31</f>
        <v>0</v>
      </c>
      <c r="AD36" s="547">
        <f>'4-2基礎(コスト)'!AL31</f>
        <v>0</v>
      </c>
      <c r="AE36" s="664">
        <f>'4-2基礎(コスト)'!AM31</f>
        <v>0</v>
      </c>
      <c r="AF36" s="575"/>
      <c r="AH36" s="538" t="str">
        <f>'4-3基礎(計算案内)'!V33</f>
        <v>ABCFG</v>
      </c>
    </row>
    <row r="37" spans="1:34" ht="14.25" x14ac:dyDescent="0.15">
      <c r="A37" s="151"/>
      <c r="C37" s="101"/>
      <c r="D37" s="505"/>
      <c r="E37" s="108"/>
      <c r="F37" s="99" t="s">
        <v>56</v>
      </c>
      <c r="G37" s="216">
        <f>'4-2基礎(コスト)'!O32</f>
        <v>0</v>
      </c>
      <c r="H37" s="216">
        <f>'4-2基礎(コスト)'!P32</f>
        <v>0</v>
      </c>
      <c r="I37" s="216">
        <f>'4-2基礎(コスト)'!Q32</f>
        <v>0</v>
      </c>
      <c r="J37" s="216">
        <f>'4-2基礎(コスト)'!R32</f>
        <v>0</v>
      </c>
      <c r="K37" s="664">
        <f>'4-2基礎(コスト)'!S32</f>
        <v>0</v>
      </c>
      <c r="L37" s="665">
        <f>'4-2基礎(コスト)'!T32</f>
        <v>0</v>
      </c>
      <c r="M37" s="547">
        <f>'4-2基礎(コスト)'!U32</f>
        <v>0</v>
      </c>
      <c r="N37" s="547">
        <f>'4-2基礎(コスト)'!V32</f>
        <v>0</v>
      </c>
      <c r="O37" s="547">
        <f>'4-2基礎(コスト)'!W32</f>
        <v>0</v>
      </c>
      <c r="P37" s="664">
        <f>'4-2基礎(コスト)'!X32</f>
        <v>0</v>
      </c>
      <c r="Q37" s="665">
        <f>'4-2基礎(コスト)'!Y32</f>
        <v>0</v>
      </c>
      <c r="R37" s="547">
        <f>'4-2基礎(コスト)'!Z32</f>
        <v>0</v>
      </c>
      <c r="S37" s="547">
        <f>'4-2基礎(コスト)'!AA32</f>
        <v>0</v>
      </c>
      <c r="T37" s="547">
        <f>'4-2基礎(コスト)'!AB32</f>
        <v>0</v>
      </c>
      <c r="U37" s="664">
        <f>'4-2基礎(コスト)'!AC32</f>
        <v>0</v>
      </c>
      <c r="V37" s="665">
        <f>'4-2基礎(コスト)'!AD32</f>
        <v>0</v>
      </c>
      <c r="W37" s="570">
        <f>'4-2基礎(コスト)'!AE32</f>
        <v>0</v>
      </c>
      <c r="X37" s="547">
        <f>'4-2基礎(コスト)'!AF32</f>
        <v>0</v>
      </c>
      <c r="Y37" s="547">
        <f>'4-2基礎(コスト)'!AG32</f>
        <v>0</v>
      </c>
      <c r="Z37" s="664">
        <f>'4-2基礎(コスト)'!AH32</f>
        <v>0</v>
      </c>
      <c r="AA37" s="665">
        <f>'4-2基礎(コスト)'!AI32</f>
        <v>0</v>
      </c>
      <c r="AB37" s="547">
        <f>'4-2基礎(コスト)'!AJ32</f>
        <v>0</v>
      </c>
      <c r="AC37" s="547">
        <f>'4-2基礎(コスト)'!AK32</f>
        <v>0</v>
      </c>
      <c r="AD37" s="547">
        <f>'4-2基礎(コスト)'!AL32</f>
        <v>0</v>
      </c>
      <c r="AE37" s="664">
        <f>'4-2基礎(コスト)'!AM32</f>
        <v>0</v>
      </c>
      <c r="AF37" s="575"/>
      <c r="AH37" s="538" t="str">
        <f>'4-3基礎(計算案内)'!V34</f>
        <v>ABCFG</v>
      </c>
    </row>
    <row r="38" spans="1:34" ht="14.25" hidden="1" customHeight="1" x14ac:dyDescent="0.15">
      <c r="A38" s="151"/>
      <c r="C38" s="101"/>
      <c r="D38" s="98"/>
      <c r="E38" s="99" t="s">
        <v>77</v>
      </c>
      <c r="F38" s="99"/>
      <c r="G38" s="216">
        <f>'4-2基礎(コスト)'!O33</f>
        <v>0</v>
      </c>
      <c r="H38" s="216">
        <f>'4-2基礎(コスト)'!P33</f>
        <v>0</v>
      </c>
      <c r="I38" s="216">
        <f>'4-2基礎(コスト)'!Q33</f>
        <v>0</v>
      </c>
      <c r="J38" s="216">
        <f>'4-2基礎(コスト)'!R33</f>
        <v>0</v>
      </c>
      <c r="K38" s="664">
        <f>'4-2基礎(コスト)'!S33</f>
        <v>0</v>
      </c>
      <c r="L38" s="665">
        <f>'4-2基礎(コスト)'!T33</f>
        <v>0</v>
      </c>
      <c r="M38" s="547">
        <f>'4-2基礎(コスト)'!U33</f>
        <v>0</v>
      </c>
      <c r="N38" s="547">
        <f>'4-2基礎(コスト)'!V33</f>
        <v>0</v>
      </c>
      <c r="O38" s="547">
        <f>'4-2基礎(コスト)'!W33</f>
        <v>0</v>
      </c>
      <c r="P38" s="664">
        <f>'4-2基礎(コスト)'!X33</f>
        <v>0</v>
      </c>
      <c r="Q38" s="665">
        <f>'4-2基礎(コスト)'!Y33</f>
        <v>0</v>
      </c>
      <c r="R38" s="547">
        <f>'4-2基礎(コスト)'!Z33</f>
        <v>0</v>
      </c>
      <c r="S38" s="547">
        <f>'4-2基礎(コスト)'!AA33</f>
        <v>0</v>
      </c>
      <c r="T38" s="547">
        <f>'4-2基礎(コスト)'!AB33</f>
        <v>0</v>
      </c>
      <c r="U38" s="664">
        <f>'4-2基礎(コスト)'!AC33</f>
        <v>0</v>
      </c>
      <c r="V38" s="665">
        <f>'4-2基礎(コスト)'!AD33</f>
        <v>0</v>
      </c>
      <c r="W38" s="216">
        <f>'4-2基礎(コスト)'!AE33</f>
        <v>0</v>
      </c>
      <c r="X38" s="216">
        <f>'4-2基礎(コスト)'!AF33</f>
        <v>0</v>
      </c>
      <c r="Y38" s="216">
        <f>'4-2基礎(コスト)'!AG33</f>
        <v>0</v>
      </c>
      <c r="Z38" s="664">
        <f>'4-2基礎(コスト)'!AH33</f>
        <v>0</v>
      </c>
      <c r="AA38" s="665">
        <f>'4-2基礎(コスト)'!AI33</f>
        <v>0</v>
      </c>
      <c r="AB38" s="216">
        <f>'4-2基礎(コスト)'!AJ33</f>
        <v>0</v>
      </c>
      <c r="AC38" s="216">
        <f>'4-2基礎(コスト)'!AK33</f>
        <v>0</v>
      </c>
      <c r="AD38" s="216">
        <f>'4-2基礎(コスト)'!AL33</f>
        <v>0</v>
      </c>
      <c r="AE38" s="664">
        <f>'4-2基礎(コスト)'!AM33</f>
        <v>0</v>
      </c>
      <c r="AF38" s="670">
        <f t="shared" si="0"/>
        <v>0</v>
      </c>
      <c r="AH38" s="538">
        <f>'4-3基礎(計算案内)'!V35</f>
        <v>0</v>
      </c>
    </row>
    <row r="39" spans="1:34" ht="15" thickBot="1" x14ac:dyDescent="0.2">
      <c r="A39" s="151"/>
      <c r="C39" s="112"/>
      <c r="D39" s="506"/>
      <c r="E39" s="109"/>
      <c r="F39" s="630" t="s">
        <v>60</v>
      </c>
      <c r="G39" s="631">
        <f t="array" ref="G39">IF(G$7="",,SUM(IF(ISERROR(SEARCH(G$7,$AH$35:$AH$37)),,G$35:G$37)))</f>
        <v>0</v>
      </c>
      <c r="H39" s="632">
        <f t="array" ref="H39">IF(H$7="",,SUM(IF(ISERROR(SEARCH(H$7,$AH$35:$AH$37)),,H$35:H$37)))</f>
        <v>0</v>
      </c>
      <c r="I39" s="632">
        <f t="array" ref="I39">IF(I$7="",,SUM(IF(ISERROR(SEARCH(I$7,$AH$35:$AH$37)),,I$35:I$37)))</f>
        <v>0</v>
      </c>
      <c r="J39" s="632">
        <f t="array" ref="J39">IF(J$7="",,SUM(IF(ISERROR(SEARCH(J$7,$AH$35:$AH$37)),,J$35:J$37)))</f>
        <v>0</v>
      </c>
      <c r="K39" s="662">
        <f t="array" ref="K39">IF(K$7="",,SUM(IF(ISERROR(SEARCH(K$7,$AH$35:$AH$37)),,K$35:K$37)))</f>
        <v>0</v>
      </c>
      <c r="L39" s="663">
        <f t="array" ref="L39">IF(L$7="",,SUM(IF(ISERROR(SEARCH(L$7,$AH$35:$AH$37)),,L$35:L$37)))</f>
        <v>0</v>
      </c>
      <c r="M39" s="635">
        <f t="array" ref="M39">IF(M$7="",,SUM(IF(ISERROR(SEARCH(M$7,$AH$35:$AH$37)),,M$35:M$37)))</f>
        <v>0</v>
      </c>
      <c r="N39" s="635">
        <f t="array" ref="N39">IF(N$7="",,SUM(IF(ISERROR(SEARCH(N$7,$AH$35:$AH$37)),,N$35:N$37)))</f>
        <v>0</v>
      </c>
      <c r="O39" s="635">
        <f t="array" ref="O39">IF(O$7="",,SUM(IF(ISERROR(SEARCH(O$7,$AH$35:$AH$37)),,O$35:O$37)))</f>
        <v>0</v>
      </c>
      <c r="P39" s="662">
        <f t="array" ref="P39">IF(P$7="",,SUM(IF(ISERROR(SEARCH(P$7,$AH$35:$AH$37)),,P$35:P$37)))</f>
        <v>0</v>
      </c>
      <c r="Q39" s="663">
        <f t="array" ref="Q39">IF(Q$7="",,SUM(IF(ISERROR(SEARCH(Q$7,$AH$35:$AH$37)),,Q$35:Q$37)))</f>
        <v>0</v>
      </c>
      <c r="R39" s="635">
        <f t="array" ref="R39">IF(R$7="",,SUM(IF(ISERROR(SEARCH(R$7,$AH$35:$AH$37)),,R$35:R$37)))</f>
        <v>0</v>
      </c>
      <c r="S39" s="635">
        <f t="array" ref="S39">IF(S$7="",,SUM(IF(ISERROR(SEARCH(S$7,$AH$35:$AH$37)),,S$35:S$37)))</f>
        <v>0</v>
      </c>
      <c r="T39" s="635">
        <f t="array" ref="T39">IF(T$7="",,SUM(IF(ISERROR(SEARCH(T$7,$AH$35:$AH$37)),,T$35:T$37)))</f>
        <v>0</v>
      </c>
      <c r="U39" s="662">
        <f t="array" ref="U39">IF(U$7="",,SUM(IF(ISERROR(SEARCH(U$7,$AH$35:$AH$37)),,U$35:U$37)))</f>
        <v>0</v>
      </c>
      <c r="V39" s="663">
        <f t="array" ref="V39">IF(V$7="",,SUM(IF(ISERROR(SEARCH(V$7,$AH$35:$AH$37)),,V$35:V$37)))</f>
        <v>0</v>
      </c>
      <c r="W39" s="632">
        <f t="array" ref="W39">IF(W$7="",,SUM(IF(ISERROR(SEARCH(W$7,$AH$35:$AH$37)),,W$35:W$37)))</f>
        <v>0</v>
      </c>
      <c r="X39" s="632">
        <f t="array" ref="X39">IF(X$7="",,SUM(IF(ISERROR(SEARCH(X$7,$AH$35:$AH$37)),,X$35:X$37)))</f>
        <v>0</v>
      </c>
      <c r="Y39" s="632">
        <f t="array" ref="Y39">IF(Y$7="",,SUM(IF(ISERROR(SEARCH(Y$7,$AH$35:$AH$37)),,Y$35:Y$37)))</f>
        <v>0</v>
      </c>
      <c r="Z39" s="662">
        <f t="array" ref="Z39">IF(Z$7="",,SUM(IF(ISERROR(SEARCH(Z$7,$AH$35:$AH$37)),,Z$35:Z$37)))</f>
        <v>0</v>
      </c>
      <c r="AA39" s="663">
        <f t="array" ref="AA39">IF(AA$7="",,SUM(IF(ISERROR(SEARCH(AA$7,$AH$35:$AH$37)),,AA$35:AA$37)))</f>
        <v>0</v>
      </c>
      <c r="AB39" s="632">
        <f t="array" ref="AB39">IF(AB$7="",,SUM(IF(ISERROR(SEARCH(AB$7,$AH$35:$AH$37)),,AB$35:AB$37)))</f>
        <v>0</v>
      </c>
      <c r="AC39" s="632">
        <f t="array" ref="AC39">IF(AC$7="",,SUM(IF(ISERROR(SEARCH(AC$7,$AH$35:$AH$37)),,AC$35:AC$37)))</f>
        <v>0</v>
      </c>
      <c r="AD39" s="639">
        <f t="array" ref="AD39">IF(AD$7="",,SUM(IF(ISERROR(SEARCH(AD$7,$AH$35:$AH$37)),,AD$35:AD$37)))</f>
        <v>0</v>
      </c>
      <c r="AE39" s="671">
        <f t="array" ref="AE39">IF(AE$7="",,SUM(IF(ISERROR(SEARCH(AE$7,$AH$35:$AH$37)),,AE$35:AE$37)))</f>
        <v>0</v>
      </c>
      <c r="AF39" s="672">
        <f t="shared" si="0"/>
        <v>0</v>
      </c>
      <c r="AH39" s="608"/>
    </row>
    <row r="40" spans="1:34" ht="15" customHeight="1" thickBot="1" x14ac:dyDescent="0.2">
      <c r="A40" s="151"/>
      <c r="E40" s="26"/>
      <c r="F40" s="10"/>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998" t="s">
        <v>510</v>
      </c>
      <c r="AE40" s="998"/>
      <c r="AF40" s="644">
        <f>AF39+AF34+AF29+AF17+AF15+AF12</f>
        <v>0</v>
      </c>
      <c r="AH40" s="12"/>
    </row>
    <row r="41" spans="1:34" x14ac:dyDescent="0.15">
      <c r="A41" s="151"/>
      <c r="G41" s="3"/>
      <c r="H41" s="3"/>
      <c r="I41" s="3"/>
      <c r="J41" s="3"/>
      <c r="K41" s="3"/>
      <c r="L41" s="3"/>
      <c r="M41" s="3"/>
      <c r="N41" s="3"/>
      <c r="O41" s="3"/>
      <c r="P41" s="3"/>
      <c r="Q41" s="3"/>
      <c r="R41" s="3"/>
      <c r="S41" s="3"/>
      <c r="T41" s="3"/>
      <c r="U41" s="3"/>
      <c r="V41" s="3"/>
      <c r="W41" s="3"/>
      <c r="X41" s="3"/>
      <c r="Y41" s="3"/>
      <c r="Z41" s="3"/>
      <c r="AA41" s="3"/>
      <c r="AB41" s="3"/>
      <c r="AC41" s="3"/>
      <c r="AD41" s="3"/>
      <c r="AE41" s="3"/>
      <c r="AH41" s="114"/>
    </row>
    <row r="42" spans="1:34" ht="14.25" x14ac:dyDescent="0.15">
      <c r="A42" s="151"/>
      <c r="C42" s="552" t="s">
        <v>35</v>
      </c>
      <c r="D42" s="555" t="s">
        <v>32</v>
      </c>
      <c r="E42" s="543"/>
      <c r="F42" s="699" t="s">
        <v>516</v>
      </c>
      <c r="G42" s="568">
        <f>'4-2基礎(コスト)'!O34</f>
        <v>0</v>
      </c>
      <c r="H42" s="673"/>
      <c r="I42" s="673"/>
      <c r="J42" s="673"/>
      <c r="K42" s="566"/>
      <c r="L42" s="571">
        <f>'4-2基礎(コスト)'!T34</f>
        <v>0</v>
      </c>
      <c r="M42" s="569"/>
      <c r="N42" s="569"/>
      <c r="O42" s="569"/>
      <c r="P42" s="572"/>
      <c r="Q42" s="571">
        <f>'4-2基礎(コスト)'!Y34</f>
        <v>0</v>
      </c>
      <c r="R42" s="569"/>
      <c r="S42" s="569"/>
      <c r="T42" s="569"/>
      <c r="U42" s="572"/>
      <c r="V42" s="571">
        <f>'4-2基礎(コスト)'!AD34</f>
        <v>0</v>
      </c>
      <c r="W42" s="569"/>
      <c r="X42" s="569"/>
      <c r="Y42" s="569"/>
      <c r="Z42" s="572"/>
      <c r="AA42" s="571">
        <f>'4-2基礎(コスト)'!AI34</f>
        <v>0</v>
      </c>
      <c r="AB42" s="569"/>
      <c r="AC42" s="569"/>
      <c r="AD42" s="569"/>
      <c r="AE42" s="572"/>
      <c r="AF42" s="575"/>
      <c r="AH42" s="538" t="str">
        <f>'4-3基礎(計算案内)'!V38</f>
        <v>J</v>
      </c>
    </row>
    <row r="43" spans="1:34" ht="14.25" x14ac:dyDescent="0.15">
      <c r="A43" s="151"/>
      <c r="C43" s="101"/>
      <c r="D43" s="553"/>
      <c r="E43" s="544"/>
      <c r="F43" s="700" t="s">
        <v>507</v>
      </c>
      <c r="G43" s="568">
        <f>'4-2基礎(コスト)'!O35</f>
        <v>0</v>
      </c>
      <c r="H43" s="569"/>
      <c r="I43" s="569"/>
      <c r="J43" s="569"/>
      <c r="K43" s="566"/>
      <c r="L43" s="571">
        <f>'4-2基礎(コスト)'!T35</f>
        <v>0</v>
      </c>
      <c r="M43" s="569"/>
      <c r="N43" s="569"/>
      <c r="O43" s="569"/>
      <c r="P43" s="572"/>
      <c r="Q43" s="571">
        <f>'4-2基礎(コスト)'!Y35</f>
        <v>0</v>
      </c>
      <c r="R43" s="569"/>
      <c r="S43" s="569"/>
      <c r="T43" s="569"/>
      <c r="U43" s="572"/>
      <c r="V43" s="571">
        <f>'4-2基礎(コスト)'!AD35</f>
        <v>0</v>
      </c>
      <c r="W43" s="569"/>
      <c r="X43" s="569"/>
      <c r="Y43" s="569"/>
      <c r="Z43" s="572"/>
      <c r="AA43" s="571">
        <f>'4-2基礎(コスト)'!AI35</f>
        <v>0</v>
      </c>
      <c r="AB43" s="569"/>
      <c r="AC43" s="569"/>
      <c r="AD43" s="569"/>
      <c r="AE43" s="572"/>
      <c r="AF43" s="574"/>
      <c r="AH43" s="538" t="str">
        <f>'4-3基礎(計算案内)'!V39</f>
        <v>KL</v>
      </c>
    </row>
    <row r="44" spans="1:34" ht="14.25" x14ac:dyDescent="0.15">
      <c r="A44" s="151"/>
      <c r="C44" s="101"/>
      <c r="D44" s="554"/>
      <c r="E44" s="540"/>
      <c r="F44" s="701" t="s">
        <v>503</v>
      </c>
      <c r="G44" s="641">
        <f t="array" ref="G44">IF(G$7="",,SUM(IF(ISERROR(SEARCH(G$7,$AH$42:$AH$43)),,G$42:G$43)))</f>
        <v>0</v>
      </c>
      <c r="H44" s="635">
        <f t="array" ref="H44">IF(H$7="",,SUM(IF(ISERROR(SEARCH(H$7,$AH$42:$AH$43)),,H$42:H$43)))</f>
        <v>0</v>
      </c>
      <c r="I44" s="635">
        <f t="array" ref="I44">IF(I$7="",,SUM(IF(ISERROR(SEARCH(I$7,$AH$42:$AH$43)),,I$42:I$43)))</f>
        <v>0</v>
      </c>
      <c r="J44" s="635">
        <f t="array" ref="J44">IF(J$7="",,SUM(IF(ISERROR(SEARCH(J$7,$AH$42:$AH$43)),,J$42:J$43)))</f>
        <v>0</v>
      </c>
      <c r="K44" s="638">
        <f t="array" ref="K44">IF(K$7="",,SUM(IF(ISERROR(SEARCH(K$7,$AH$42:$AH$43)),,K$42:K$43)))</f>
        <v>0</v>
      </c>
      <c r="L44" s="634">
        <f t="array" ref="L44">IF(L$7="",,SUM(IF(ISERROR(SEARCH(L$7,$AH$42:$AH$43)),,L$42:L$43)))</f>
        <v>0</v>
      </c>
      <c r="M44" s="635">
        <f t="array" ref="M44">IF(M$7="",,SUM(IF(ISERROR(SEARCH(M$7,$AH$42:$AH$43)),,M$42:M$43)))</f>
        <v>0</v>
      </c>
      <c r="N44" s="635">
        <f t="array" ref="N44">IF(N$7="",,SUM(IF(ISERROR(SEARCH(N$7,$AH$42:$AH$43)),,N$42:N$43)))</f>
        <v>0</v>
      </c>
      <c r="O44" s="635">
        <f t="array" ref="O44">IF(O$7="",,SUM(IF(ISERROR(SEARCH(O$7,$AH$42:$AH$43)),,O$42:O$43)))</f>
        <v>0</v>
      </c>
      <c r="P44" s="633">
        <f t="array" ref="P44">IF(P$7="",,SUM(IF(ISERROR(SEARCH(P$7,$AH$42:$AH$43)),,P$42:P$43)))</f>
        <v>0</v>
      </c>
      <c r="Q44" s="634">
        <f t="array" ref="Q44">IF(Q$7="",,SUM(IF(ISERROR(SEARCH(Q$7,$AH$42:$AH$43)),,Q$42:Q$43)))</f>
        <v>0</v>
      </c>
      <c r="R44" s="635">
        <f t="array" ref="R44">IF(R$7="",,SUM(IF(ISERROR(SEARCH(R$7,$AH$42:$AH$43)),,R$42:R$43)))</f>
        <v>0</v>
      </c>
      <c r="S44" s="635">
        <f t="array" ref="S44">IF(S$7="",,SUM(IF(ISERROR(SEARCH(S$7,$AH$42:$AH$43)),,S$42:S$43)))</f>
        <v>0</v>
      </c>
      <c r="T44" s="635">
        <f t="array" ref="T44">IF(T$7="",,SUM(IF(ISERROR(SEARCH(T$7,$AH$42:$AH$43)),,T$42:T$43)))</f>
        <v>0</v>
      </c>
      <c r="U44" s="633">
        <f t="array" ref="U44">IF(U$7="",,SUM(IF(ISERROR(SEARCH(U$7,$AH$42:$AH$43)),,U$42:U$43)))</f>
        <v>0</v>
      </c>
      <c r="V44" s="634">
        <f t="array" ref="V44">IF(V$7="",,SUM(IF(ISERROR(SEARCH(V$7,$AH$42:$AH$43)),,V$42:V$43)))</f>
        <v>0</v>
      </c>
      <c r="W44" s="635">
        <f t="array" ref="W44">IF(W$7="",,SUM(IF(ISERROR(SEARCH(W$7,$AH$42:$AH$43)),,W$42:W$43)))</f>
        <v>0</v>
      </c>
      <c r="X44" s="635">
        <f t="array" ref="X44">IF(X$7="",,SUM(IF(ISERROR(SEARCH(X$7,$AH$42:$AH$43)),,X$42:X$43)))</f>
        <v>0</v>
      </c>
      <c r="Y44" s="635">
        <f t="array" ref="Y44">IF(Y$7="",,SUM(IF(ISERROR(SEARCH(Y$7,$AH$42:$AH$43)),,Y$42:Y$43)))</f>
        <v>0</v>
      </c>
      <c r="Z44" s="633">
        <f t="array" ref="Z44">IF(Z$7="",,SUM(IF(ISERROR(SEARCH(Z$7,$AH$42:$AH$43)),,Z$42:Z$43)))</f>
        <v>0</v>
      </c>
      <c r="AA44" s="634">
        <f t="array" ref="AA44">IF(AA$7="",,SUM(IF(ISERROR(SEARCH(AA$7,$AH$42:$AH$43)),,AA$42:AA$43)))</f>
        <v>0</v>
      </c>
      <c r="AB44" s="635">
        <f t="array" ref="AB44">IF(AB$7="",,SUM(IF(ISERROR(SEARCH(AB$7,$AH$42:$AH$43)),,AB$42:AB$43)))</f>
        <v>0</v>
      </c>
      <c r="AC44" s="635">
        <f t="array" ref="AC44">IF(AC$7="",,SUM(IF(ISERROR(SEARCH(AC$7,$AH$42:$AH$43)),,AC$42:AC$43)))</f>
        <v>0</v>
      </c>
      <c r="AD44" s="635">
        <f t="array" ref="AD44">IF(AD$7="",,SUM(IF(ISERROR(SEARCH(AD$7,$AH$42:$AH$43)),,AD$42:AD$43)))</f>
        <v>0</v>
      </c>
      <c r="AE44" s="633">
        <f t="array" ref="AE44">IF(AE$7="",,SUM(IF(ISERROR(SEARCH(AE$7,$AH$42:$AH$43)),,AE$42:AE$43)))</f>
        <v>0</v>
      </c>
      <c r="AF44" s="421">
        <f t="shared" ref="AF44:AF47" si="1">SUM(G44:AE44)</f>
        <v>0</v>
      </c>
      <c r="AH44" s="541"/>
    </row>
    <row r="45" spans="1:34" ht="14.25" x14ac:dyDescent="0.15">
      <c r="A45" s="151"/>
      <c r="C45" s="101"/>
      <c r="D45" s="555" t="s">
        <v>505</v>
      </c>
      <c r="E45" s="545"/>
      <c r="F45" s="700" t="s">
        <v>508</v>
      </c>
      <c r="G45" s="568">
        <f>'4-2基礎(コスト)'!O37</f>
        <v>0</v>
      </c>
      <c r="H45" s="569">
        <f>'4-2基礎(コスト)'!P37</f>
        <v>0</v>
      </c>
      <c r="I45" s="569">
        <f>'4-2基礎(コスト)'!Q37</f>
        <v>0</v>
      </c>
      <c r="J45" s="569">
        <f>'4-2基礎(コスト)'!R37</f>
        <v>0</v>
      </c>
      <c r="K45" s="566">
        <f>'4-2基礎(コスト)'!S37</f>
        <v>0</v>
      </c>
      <c r="L45" s="571">
        <f>'4-2基礎(コスト)'!T37</f>
        <v>0</v>
      </c>
      <c r="M45" s="569">
        <f>'4-2基礎(コスト)'!U37</f>
        <v>0</v>
      </c>
      <c r="N45" s="569">
        <f>'4-2基礎(コスト)'!V37</f>
        <v>0</v>
      </c>
      <c r="O45" s="569">
        <f>'4-2基礎(コスト)'!W37</f>
        <v>0</v>
      </c>
      <c r="P45" s="572">
        <f>'4-2基礎(コスト)'!X37</f>
        <v>0</v>
      </c>
      <c r="Q45" s="571">
        <f>'4-2基礎(コスト)'!Y37</f>
        <v>0</v>
      </c>
      <c r="R45" s="569">
        <f>'4-2基礎(コスト)'!Z37</f>
        <v>0</v>
      </c>
      <c r="S45" s="569">
        <f>'4-2基礎(コスト)'!AA37</f>
        <v>0</v>
      </c>
      <c r="T45" s="569">
        <f>'4-2基礎(コスト)'!AB37</f>
        <v>0</v>
      </c>
      <c r="U45" s="572">
        <f>'4-2基礎(コスト)'!AC37</f>
        <v>0</v>
      </c>
      <c r="V45" s="571">
        <f>'4-2基礎(コスト)'!AD37</f>
        <v>0</v>
      </c>
      <c r="W45" s="569">
        <f>'4-2基礎(コスト)'!AE37</f>
        <v>0</v>
      </c>
      <c r="X45" s="569">
        <f>'4-2基礎(コスト)'!AF37</f>
        <v>0</v>
      </c>
      <c r="Y45" s="569">
        <f>'4-2基礎(コスト)'!AG37</f>
        <v>0</v>
      </c>
      <c r="Z45" s="572">
        <f>'4-2基礎(コスト)'!AH37</f>
        <v>0</v>
      </c>
      <c r="AA45" s="571">
        <f>'4-2基礎(コスト)'!AI37</f>
        <v>0</v>
      </c>
      <c r="AB45" s="569">
        <f>'4-2基礎(コスト)'!AJ37</f>
        <v>0</v>
      </c>
      <c r="AC45" s="569">
        <f>'4-2基礎(コスト)'!AK37</f>
        <v>0</v>
      </c>
      <c r="AD45" s="569">
        <f>'4-2基礎(コスト)'!AL37</f>
        <v>0</v>
      </c>
      <c r="AE45" s="572">
        <f>'4-2基礎(コスト)'!AM37</f>
        <v>0</v>
      </c>
      <c r="AF45" s="573"/>
      <c r="AH45" s="538" t="str">
        <f>'4-3基礎(計算案内)'!V41</f>
        <v>FG</v>
      </c>
    </row>
    <row r="46" spans="1:34" ht="14.25" x14ac:dyDescent="0.15">
      <c r="A46" s="151"/>
      <c r="C46" s="101"/>
      <c r="D46" s="553"/>
      <c r="E46" s="544"/>
      <c r="F46" s="699" t="s">
        <v>509</v>
      </c>
      <c r="G46" s="568">
        <f>'4-2基礎(コスト)'!O38</f>
        <v>0</v>
      </c>
      <c r="H46" s="569">
        <f>'4-2基礎(コスト)'!P38</f>
        <v>0</v>
      </c>
      <c r="I46" s="569">
        <f>'4-2基礎(コスト)'!Q38</f>
        <v>0</v>
      </c>
      <c r="J46" s="569">
        <f>'4-2基礎(コスト)'!R38</f>
        <v>0</v>
      </c>
      <c r="K46" s="566">
        <f>'4-2基礎(コスト)'!S38</f>
        <v>0</v>
      </c>
      <c r="L46" s="571">
        <f>'4-2基礎(コスト)'!T38</f>
        <v>0</v>
      </c>
      <c r="M46" s="569">
        <f>'4-2基礎(コスト)'!U38</f>
        <v>0</v>
      </c>
      <c r="N46" s="569">
        <f>'4-2基礎(コスト)'!V38</f>
        <v>0</v>
      </c>
      <c r="O46" s="569">
        <f>'4-2基礎(コスト)'!W38</f>
        <v>0</v>
      </c>
      <c r="P46" s="572">
        <f>'4-2基礎(コスト)'!X38</f>
        <v>0</v>
      </c>
      <c r="Q46" s="571">
        <f>'4-2基礎(コスト)'!Y38</f>
        <v>0</v>
      </c>
      <c r="R46" s="569">
        <f>'4-2基礎(コスト)'!Z38</f>
        <v>0</v>
      </c>
      <c r="S46" s="569">
        <f>'4-2基礎(コスト)'!AA38</f>
        <v>0</v>
      </c>
      <c r="T46" s="569">
        <f>'4-2基礎(コスト)'!AB38</f>
        <v>0</v>
      </c>
      <c r="U46" s="572">
        <f>'4-2基礎(コスト)'!AC38</f>
        <v>0</v>
      </c>
      <c r="V46" s="571">
        <f>'4-2基礎(コスト)'!AD38</f>
        <v>0</v>
      </c>
      <c r="W46" s="569">
        <f>'4-2基礎(コスト)'!AE38</f>
        <v>0</v>
      </c>
      <c r="X46" s="569">
        <f>'4-2基礎(コスト)'!AF38</f>
        <v>0</v>
      </c>
      <c r="Y46" s="569">
        <f>'4-2基礎(コスト)'!AG38</f>
        <v>0</v>
      </c>
      <c r="Z46" s="572">
        <f>'4-2基礎(コスト)'!AH38</f>
        <v>0</v>
      </c>
      <c r="AA46" s="571">
        <f>'4-2基礎(コスト)'!AI38</f>
        <v>0</v>
      </c>
      <c r="AB46" s="569">
        <f>'4-2基礎(コスト)'!AJ38</f>
        <v>0</v>
      </c>
      <c r="AC46" s="569">
        <f>'4-2基礎(コスト)'!AK38</f>
        <v>0</v>
      </c>
      <c r="AD46" s="569">
        <f>'4-2基礎(コスト)'!AL38</f>
        <v>0</v>
      </c>
      <c r="AE46" s="572">
        <f>'4-2基礎(コスト)'!AM38</f>
        <v>0</v>
      </c>
      <c r="AF46" s="574"/>
      <c r="AH46" s="538" t="str">
        <f>'4-3基礎(計算案内)'!V42</f>
        <v>HI</v>
      </c>
    </row>
    <row r="47" spans="1:34" ht="13.5" customHeight="1" thickBot="1" x14ac:dyDescent="0.2">
      <c r="A47" s="151"/>
      <c r="C47" s="112"/>
      <c r="D47" s="554"/>
      <c r="E47" s="540"/>
      <c r="F47" s="642" t="s">
        <v>504</v>
      </c>
      <c r="G47" s="641">
        <f t="array" ref="G47">IF(G$7="",,SUM(IF(ISERROR(SEARCH(G$7,$AH$45:$AH$46)),,G$45:G$46)))</f>
        <v>0</v>
      </c>
      <c r="H47" s="635">
        <f t="array" ref="H47">IF(H$7="",,SUM(IF(ISERROR(SEARCH(H$7,$AH$45:$AH$46)),,H$45:H$46)))</f>
        <v>0</v>
      </c>
      <c r="I47" s="635">
        <f t="array" ref="I47">IF(I$7="",,SUM(IF(ISERROR(SEARCH(I$7,$AH$45:$AH$46)),,I$45:I$46)))</f>
        <v>0</v>
      </c>
      <c r="J47" s="635">
        <f t="array" ref="J47">IF(J$7="",,SUM(IF(ISERROR(SEARCH(J$7,$AH$45:$AH$46)),,J$45:J$46)))</f>
        <v>0</v>
      </c>
      <c r="K47" s="638">
        <f t="array" ref="K47">IF(K$7="",,SUM(IF(ISERROR(SEARCH(K$7,$AH$45:$AH$46)),,K$45:K$46)))</f>
        <v>0</v>
      </c>
      <c r="L47" s="634">
        <f t="array" ref="L47">IF(L$7="",,SUM(IF(ISERROR(SEARCH(L$7,$AH$45:$AH$46)),,L$45:L$46)))</f>
        <v>0</v>
      </c>
      <c r="M47" s="635">
        <f t="array" ref="M47">IF(M$7="",,SUM(IF(ISERROR(SEARCH(M$7,$AH$45:$AH$46)),,M$45:M$46)))</f>
        <v>0</v>
      </c>
      <c r="N47" s="635">
        <f t="array" ref="N47">IF(N$7="",,SUM(IF(ISERROR(SEARCH(N$7,$AH$45:$AH$46)),,N$45:N$46)))</f>
        <v>0</v>
      </c>
      <c r="O47" s="635">
        <f t="array" ref="O47">IF(O$7="",,SUM(IF(ISERROR(SEARCH(O$7,$AH$45:$AH$46)),,O$45:O$46)))</f>
        <v>0</v>
      </c>
      <c r="P47" s="633">
        <f t="array" ref="P47">IF(P$7="",,SUM(IF(ISERROR(SEARCH(P$7,$AH$45:$AH$46)),,P$45:P$46)))</f>
        <v>0</v>
      </c>
      <c r="Q47" s="634">
        <f t="array" ref="Q47">IF(Q$7="",,SUM(IF(ISERROR(SEARCH(Q$7,$AH$45:$AH$46)),,Q$45:Q$46)))</f>
        <v>0</v>
      </c>
      <c r="R47" s="635">
        <f t="array" ref="R47">IF(R$7="",,SUM(IF(ISERROR(SEARCH(R$7,$AH$45:$AH$46)),,R$45:R$46)))</f>
        <v>0</v>
      </c>
      <c r="S47" s="635">
        <f t="array" ref="S47">IF(S$7="",,SUM(IF(ISERROR(SEARCH(S$7,$AH$45:$AH$46)),,S$45:S$46)))</f>
        <v>0</v>
      </c>
      <c r="T47" s="635">
        <f t="array" ref="T47">IF(T$7="",,SUM(IF(ISERROR(SEARCH(T$7,$AH$45:$AH$46)),,T$45:T$46)))</f>
        <v>0</v>
      </c>
      <c r="U47" s="633">
        <f t="array" ref="U47">IF(U$7="",,SUM(IF(ISERROR(SEARCH(U$7,$AH$45:$AH$46)),,U$45:U$46)))</f>
        <v>0</v>
      </c>
      <c r="V47" s="634">
        <f t="array" ref="V47">IF(V$7="",,SUM(IF(ISERROR(SEARCH(V$7,$AH$45:$AH$46)),,V$45:V$46)))</f>
        <v>0</v>
      </c>
      <c r="W47" s="635">
        <f t="array" ref="W47">IF(W$7="",,SUM(IF(ISERROR(SEARCH(W$7,$AH$45:$AH$46)),,W$45:W$46)))</f>
        <v>0</v>
      </c>
      <c r="X47" s="635">
        <f t="array" ref="X47">IF(X$7="",,SUM(IF(ISERROR(SEARCH(X$7,$AH$45:$AH$46)),,X$45:X$46)))</f>
        <v>0</v>
      </c>
      <c r="Y47" s="635">
        <f t="array" ref="Y47">IF(Y$7="",,SUM(IF(ISERROR(SEARCH(Y$7,$AH$45:$AH$46)),,Y$45:Y$46)))</f>
        <v>0</v>
      </c>
      <c r="Z47" s="633">
        <f t="array" ref="Z47">IF(Z$7="",,SUM(IF(ISERROR(SEARCH(Z$7,$AH$45:$AH$46)),,Z$45:Z$46)))</f>
        <v>0</v>
      </c>
      <c r="AA47" s="634">
        <f t="array" ref="AA47">IF(AA$7="",,SUM(IF(ISERROR(SEARCH(AA$7,$AH$45:$AH$46)),,AA$45:AA$46)))</f>
        <v>0</v>
      </c>
      <c r="AB47" s="635">
        <f t="array" ref="AB47">IF(AB$7="",,SUM(IF(ISERROR(SEARCH(AB$7,$AH$45:$AH$46)),,AB$45:AB$46)))</f>
        <v>0</v>
      </c>
      <c r="AC47" s="635">
        <f t="array" ref="AC47">IF(AC$7="",,SUM(IF(ISERROR(SEARCH(AC$7,$AH$45:$AH$46)),,AC$45:AC$46)))</f>
        <v>0</v>
      </c>
      <c r="AD47" s="639">
        <f t="array" ref="AD47">IF(AD$7="",,SUM(IF(ISERROR(SEARCH(AD$7,$AH$45:$AH$46)),,AD$45:AD$46)))</f>
        <v>0</v>
      </c>
      <c r="AE47" s="640">
        <f t="array" ref="AE47">IF(AE$7="",,SUM(IF(ISERROR(SEARCH(AE$7,$AH$45:$AH$46)),,AE$45:AE$46)))</f>
        <v>0</v>
      </c>
      <c r="AF47" s="643">
        <f t="shared" si="1"/>
        <v>0</v>
      </c>
      <c r="AH47" s="585"/>
    </row>
    <row r="48" spans="1:34" ht="13.5" customHeight="1" thickBot="1" x14ac:dyDescent="0.2">
      <c r="A48" s="151"/>
      <c r="AD48" s="998" t="s">
        <v>159</v>
      </c>
      <c r="AE48" s="998"/>
      <c r="AF48" s="644">
        <f>AF44+AF47</f>
        <v>0</v>
      </c>
    </row>
    <row r="49" spans="1:32" ht="13.5" customHeight="1" thickBot="1" x14ac:dyDescent="0.2">
      <c r="A49" s="151"/>
      <c r="F49" s="12"/>
      <c r="G49" s="525"/>
      <c r="H49" s="12"/>
      <c r="I49" s="12"/>
      <c r="J49" s="12"/>
      <c r="K49" s="12"/>
      <c r="L49" s="12"/>
      <c r="M49" s="12"/>
      <c r="N49" s="12"/>
      <c r="O49" s="12"/>
      <c r="P49" s="12"/>
      <c r="Q49" s="12"/>
      <c r="R49" s="12"/>
      <c r="S49" s="12"/>
      <c r="T49" s="12"/>
      <c r="U49" s="12"/>
      <c r="V49" s="12"/>
      <c r="W49" s="12"/>
      <c r="X49" s="12"/>
      <c r="Y49" s="12"/>
      <c r="Z49" s="12"/>
      <c r="AA49" s="12"/>
      <c r="AB49" s="12"/>
      <c r="AC49" s="12"/>
      <c r="AD49" s="998" t="s">
        <v>511</v>
      </c>
      <c r="AE49" s="999"/>
      <c r="AF49" s="644">
        <f>AF48-AF40</f>
        <v>0</v>
      </c>
    </row>
    <row r="50" spans="1:32" x14ac:dyDescent="0.15">
      <c r="A50" s="151"/>
      <c r="F50" s="12"/>
      <c r="G50" s="8"/>
      <c r="H50" s="8"/>
      <c r="I50" s="8"/>
      <c r="J50" s="8"/>
      <c r="K50" s="8"/>
      <c r="L50" s="8"/>
      <c r="M50" s="8"/>
      <c r="N50" s="8"/>
      <c r="O50" s="8"/>
      <c r="P50" s="8"/>
      <c r="Q50" s="8"/>
      <c r="R50" s="8"/>
      <c r="S50" s="8"/>
      <c r="T50" s="8"/>
      <c r="U50" s="8"/>
      <c r="V50" s="8"/>
      <c r="W50" s="8"/>
      <c r="X50" s="8"/>
      <c r="Y50" s="8"/>
      <c r="Z50" s="8"/>
      <c r="AA50" s="8"/>
      <c r="AB50" s="8"/>
      <c r="AC50" s="8"/>
      <c r="AD50" s="8"/>
      <c r="AE50" s="8"/>
    </row>
    <row r="51" spans="1:32" ht="14.25" x14ac:dyDescent="0.15">
      <c r="A51" s="151"/>
      <c r="C51" s="527"/>
      <c r="D51" s="528"/>
      <c r="E51" s="528"/>
      <c r="F51" s="529"/>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1"/>
    </row>
    <row r="52" spans="1:32" ht="21" x14ac:dyDescent="0.15">
      <c r="A52" s="151"/>
      <c r="C52" s="233"/>
      <c r="D52" s="3"/>
      <c r="E52" s="3"/>
      <c r="F52" s="537"/>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532"/>
    </row>
    <row r="53" spans="1:32" x14ac:dyDescent="0.15">
      <c r="A53" s="151"/>
      <c r="C53" s="233"/>
      <c r="D53" s="3"/>
      <c r="E53" s="3"/>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532"/>
    </row>
    <row r="54" spans="1:32" ht="17.25" x14ac:dyDescent="0.15">
      <c r="A54" s="151"/>
      <c r="C54" s="233"/>
      <c r="D54" s="715" t="s">
        <v>233</v>
      </c>
      <c r="E54" s="715" t="s">
        <v>544</v>
      </c>
      <c r="F54" s="526"/>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532"/>
    </row>
    <row r="55" spans="1:32" ht="14.25" x14ac:dyDescent="0.15">
      <c r="A55" s="151"/>
      <c r="C55" s="233"/>
      <c r="D55" s="3"/>
      <c r="E55" s="3"/>
      <c r="F55" s="526"/>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532"/>
    </row>
    <row r="56" spans="1:32" ht="14.25" x14ac:dyDescent="0.15">
      <c r="A56" s="151"/>
      <c r="C56" s="233"/>
      <c r="F56" s="526"/>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532"/>
    </row>
    <row r="57" spans="1:32" x14ac:dyDescent="0.15">
      <c r="A57" s="151"/>
      <c r="C57" s="233"/>
      <c r="D57" s="3"/>
      <c r="E57" s="3"/>
      <c r="F57" s="12"/>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33"/>
    </row>
    <row r="58" spans="1:32" x14ac:dyDescent="0.15">
      <c r="A58" s="151"/>
      <c r="C58" s="233"/>
      <c r="D58" s="3"/>
      <c r="E58" s="3"/>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532"/>
    </row>
    <row r="59" spans="1:32" x14ac:dyDescent="0.15">
      <c r="A59" s="151"/>
      <c r="C59" s="233"/>
      <c r="D59" s="3"/>
      <c r="E59" s="3"/>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532"/>
    </row>
    <row r="60" spans="1:32" x14ac:dyDescent="0.15">
      <c r="A60" s="151"/>
      <c r="C60" s="233"/>
      <c r="D60" s="3"/>
      <c r="E60" s="3"/>
      <c r="F60" s="12"/>
      <c r="G60" s="8"/>
      <c r="H60" s="8"/>
      <c r="I60" s="8"/>
      <c r="J60" s="8"/>
      <c r="K60" s="8"/>
      <c r="L60" s="8"/>
      <c r="M60" s="8"/>
      <c r="N60" s="8"/>
      <c r="O60" s="8"/>
      <c r="P60" s="8"/>
      <c r="Q60" s="8"/>
      <c r="R60" s="8"/>
      <c r="S60" s="8"/>
      <c r="T60" s="8"/>
      <c r="U60" s="8"/>
      <c r="V60" s="8"/>
      <c r="W60" s="8"/>
      <c r="X60" s="8"/>
      <c r="Y60" s="8"/>
      <c r="Z60" s="8"/>
      <c r="AA60" s="8"/>
      <c r="AB60" s="8"/>
      <c r="AC60" s="8"/>
      <c r="AD60" s="8"/>
      <c r="AE60" s="8"/>
      <c r="AF60" s="532"/>
    </row>
    <row r="61" spans="1:32" x14ac:dyDescent="0.15">
      <c r="A61" s="151"/>
      <c r="C61" s="534"/>
      <c r="D61" s="114"/>
      <c r="E61" s="114"/>
      <c r="F61" s="535"/>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115"/>
    </row>
    <row r="65" spans="6:23" hidden="1" x14ac:dyDescent="0.15">
      <c r="F65" s="2" t="s">
        <v>543</v>
      </c>
      <c r="G65" s="162"/>
    </row>
    <row r="66" spans="6:23" hidden="1" x14ac:dyDescent="0.15">
      <c r="G66" s="162"/>
    </row>
    <row r="67" spans="6:23" hidden="1" x14ac:dyDescent="0.15">
      <c r="F67" s="2" t="s">
        <v>545</v>
      </c>
      <c r="G67" s="705">
        <f>-$AF$12</f>
        <v>0</v>
      </c>
    </row>
    <row r="68" spans="6:23" hidden="1" x14ac:dyDescent="0.15">
      <c r="F68" s="2" t="s">
        <v>546</v>
      </c>
      <c r="G68" s="705">
        <f>-$AF$15</f>
        <v>0</v>
      </c>
    </row>
    <row r="69" spans="6:23" hidden="1" x14ac:dyDescent="0.15">
      <c r="F69" s="2" t="s">
        <v>547</v>
      </c>
      <c r="G69" s="705">
        <f>-$AF$17</f>
        <v>0</v>
      </c>
    </row>
    <row r="70" spans="6:23" hidden="1" x14ac:dyDescent="0.15">
      <c r="F70" s="2" t="s">
        <v>548</v>
      </c>
      <c r="G70" s="705">
        <f>-$AF$29</f>
        <v>0</v>
      </c>
    </row>
    <row r="71" spans="6:23" hidden="1" x14ac:dyDescent="0.15">
      <c r="F71" s="2" t="s">
        <v>549</v>
      </c>
      <c r="G71" s="705">
        <f>-$AF$34</f>
        <v>0</v>
      </c>
    </row>
    <row r="72" spans="6:23" hidden="1" x14ac:dyDescent="0.15">
      <c r="F72" s="2" t="s">
        <v>550</v>
      </c>
      <c r="G72" s="705">
        <f>-$AF$39</f>
        <v>0</v>
      </c>
    </row>
    <row r="73" spans="6:23" hidden="1" x14ac:dyDescent="0.15">
      <c r="F73" s="2" t="s">
        <v>551</v>
      </c>
      <c r="G73" s="705">
        <f>$AF$44</f>
        <v>0</v>
      </c>
    </row>
    <row r="74" spans="6:23" hidden="1" x14ac:dyDescent="0.15">
      <c r="F74" s="2" t="s">
        <v>552</v>
      </c>
      <c r="G74" s="705">
        <f>$AF$47</f>
        <v>0</v>
      </c>
    </row>
    <row r="75" spans="6:23" hidden="1" x14ac:dyDescent="0.15">
      <c r="G75" s="705"/>
    </row>
    <row r="76" spans="6:23" hidden="1" x14ac:dyDescent="0.15">
      <c r="F76" s="2" t="s">
        <v>511</v>
      </c>
      <c r="G76" s="705">
        <f>SUM(G73:G74)+SUM(G67:G72)</f>
        <v>0</v>
      </c>
    </row>
    <row r="77" spans="6:23" hidden="1" x14ac:dyDescent="0.15"/>
    <row r="79" spans="6:23" ht="13.5" x14ac:dyDescent="0.15">
      <c r="F79" s="720" t="s">
        <v>556</v>
      </c>
      <c r="G79" s="162"/>
      <c r="W79" s="736"/>
    </row>
    <row r="80" spans="6:23" x14ac:dyDescent="0.15">
      <c r="G80" s="162"/>
    </row>
    <row r="81" spans="6:7" x14ac:dyDescent="0.15">
      <c r="F81" s="2" t="s">
        <v>545</v>
      </c>
      <c r="G81" s="705">
        <f>$AF$12</f>
        <v>0</v>
      </c>
    </row>
    <row r="82" spans="6:7" x14ac:dyDescent="0.15">
      <c r="F82" s="2" t="s">
        <v>546</v>
      </c>
      <c r="G82" s="705">
        <f>$AF$15</f>
        <v>0</v>
      </c>
    </row>
    <row r="83" spans="6:7" x14ac:dyDescent="0.15">
      <c r="F83" s="2" t="s">
        <v>547</v>
      </c>
      <c r="G83" s="705">
        <f>$AF$17</f>
        <v>0</v>
      </c>
    </row>
    <row r="84" spans="6:7" x14ac:dyDescent="0.15">
      <c r="F84" s="2" t="s">
        <v>548</v>
      </c>
      <c r="G84" s="705">
        <f>$AF$29</f>
        <v>0</v>
      </c>
    </row>
    <row r="85" spans="6:7" x14ac:dyDescent="0.15">
      <c r="F85" s="2" t="s">
        <v>549</v>
      </c>
      <c r="G85" s="705">
        <f>$AF$34</f>
        <v>0</v>
      </c>
    </row>
    <row r="86" spans="6:7" x14ac:dyDescent="0.15">
      <c r="F86" s="2" t="s">
        <v>550</v>
      </c>
      <c r="G86" s="705">
        <f>$AF$39</f>
        <v>0</v>
      </c>
    </row>
    <row r="87" spans="6:7" x14ac:dyDescent="0.15">
      <c r="G87" s="705">
        <f>SUM(G81:G86)</f>
        <v>0</v>
      </c>
    </row>
    <row r="89" spans="6:7" x14ac:dyDescent="0.15">
      <c r="F89" s="2" t="s">
        <v>551</v>
      </c>
      <c r="G89" s="705">
        <f>$AF$44</f>
        <v>0</v>
      </c>
    </row>
    <row r="90" spans="6:7" x14ac:dyDescent="0.15">
      <c r="F90" s="2" t="s">
        <v>552</v>
      </c>
      <c r="G90" s="705">
        <f>$AF$47</f>
        <v>0</v>
      </c>
    </row>
    <row r="91" spans="6:7" x14ac:dyDescent="0.15">
      <c r="G91" s="705">
        <f>G89+G90</f>
        <v>0</v>
      </c>
    </row>
    <row r="93" spans="6:7" x14ac:dyDescent="0.15">
      <c r="F93" s="2" t="s">
        <v>511</v>
      </c>
      <c r="G93" s="162">
        <f>SUM(G89:G90)-SUM(G81:G86)</f>
        <v>0</v>
      </c>
    </row>
  </sheetData>
  <mergeCells count="14">
    <mergeCell ref="AH5:AH8"/>
    <mergeCell ref="D13:D15"/>
    <mergeCell ref="D16:D17"/>
    <mergeCell ref="D30:D31"/>
    <mergeCell ref="G5:K5"/>
    <mergeCell ref="L5:P5"/>
    <mergeCell ref="Q5:U5"/>
    <mergeCell ref="D5:F8"/>
    <mergeCell ref="C5:C8"/>
    <mergeCell ref="AD40:AE40"/>
    <mergeCell ref="AD48:AE48"/>
    <mergeCell ref="AD49:AE49"/>
    <mergeCell ref="V5:Z5"/>
    <mergeCell ref="AA5:AE5"/>
  </mergeCells>
  <phoneticPr fontId="2"/>
  <conditionalFormatting sqref="G9:AE47">
    <cfRule type="expression" dxfId="5" priority="5">
      <formula>AND(SEARCH(G$7,$AH9),IF(G$7="",FALSE,TRUE))</formula>
    </cfRule>
  </conditionalFormatting>
  <conditionalFormatting sqref="G68">
    <cfRule type="containsErrors" dxfId="4" priority="3">
      <formula>ISERROR(G68)</formula>
    </cfRule>
  </conditionalFormatting>
  <conditionalFormatting sqref="G82">
    <cfRule type="containsErrors" dxfId="3" priority="1">
      <formula>ISERROR(G82)</formula>
    </cfRule>
  </conditionalFormatting>
  <pageMargins left="0.70866141732283472" right="0.70866141732283472" top="0.74803149606299213" bottom="0.74803149606299213" header="0.31496062992125984" footer="0.31496062992125984"/>
  <pageSetup paperSize="8" scale="86"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AH93"/>
  <sheetViews>
    <sheetView workbookViewId="0"/>
  </sheetViews>
  <sheetFormatPr defaultRowHeight="12" x14ac:dyDescent="0.15"/>
  <cols>
    <col min="1" max="1" width="2.875" style="2" customWidth="1"/>
    <col min="2" max="2" width="2.25" style="2" customWidth="1"/>
    <col min="3" max="3" width="5.25" style="2" customWidth="1"/>
    <col min="4" max="4" width="8.5" style="2" customWidth="1"/>
    <col min="5" max="5" width="12.625" style="2" customWidth="1"/>
    <col min="6" max="6" width="21.75" style="2" customWidth="1"/>
    <col min="7" max="31" width="5.625" style="2" customWidth="1"/>
    <col min="32" max="32" width="7.25" style="2" customWidth="1"/>
    <col min="33" max="16384" width="9" style="2"/>
  </cols>
  <sheetData>
    <row r="1" spans="1:34" ht="20.100000000000001" customHeight="1" thickBot="1" x14ac:dyDescent="0.2">
      <c r="C1" s="43" t="s">
        <v>534</v>
      </c>
      <c r="F1" s="75"/>
      <c r="AE1" s="17" t="s">
        <v>10</v>
      </c>
      <c r="AF1" s="97">
        <f>'1.入力'!G1</f>
        <v>0</v>
      </c>
    </row>
    <row r="3" spans="1:34" ht="17.25" x14ac:dyDescent="0.15">
      <c r="A3" s="156"/>
      <c r="B3" s="156"/>
      <c r="C3" s="229" t="s">
        <v>243</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4" ht="17.25" x14ac:dyDescent="0.15">
      <c r="A4" s="156"/>
      <c r="C4" s="43"/>
      <c r="AF4" s="2" t="s">
        <v>72</v>
      </c>
    </row>
    <row r="5" spans="1:34" ht="13.5" customHeight="1" x14ac:dyDescent="0.15">
      <c r="A5" s="156"/>
      <c r="C5" s="995" t="s">
        <v>611</v>
      </c>
      <c r="D5" s="1006" t="s">
        <v>610</v>
      </c>
      <c r="E5" s="1006"/>
      <c r="F5" s="1007"/>
      <c r="G5" s="1015" t="str">
        <f>IF('1.入力'!C54=0,"",'1.入力'!C54)</f>
        <v>自己利用・管理</v>
      </c>
      <c r="H5" s="1001"/>
      <c r="I5" s="1001"/>
      <c r="J5" s="1001"/>
      <c r="K5" s="1001"/>
      <c r="L5" s="1015" t="str">
        <f>IF('1.入力'!D54=0,"",'1.入力'!D54)</f>
        <v>売買</v>
      </c>
      <c r="M5" s="1001"/>
      <c r="N5" s="1001"/>
      <c r="O5" s="1001"/>
      <c r="P5" s="1002"/>
      <c r="Q5" s="1001" t="str">
        <f>IF('1.入力'!E54=0,"",'1.入力'!E54)</f>
        <v/>
      </c>
      <c r="R5" s="1001"/>
      <c r="S5" s="1001"/>
      <c r="T5" s="1001"/>
      <c r="U5" s="1001"/>
      <c r="V5" s="1015" t="str">
        <f>IF('1.入力'!F54=0,"",'1.入力'!F54)</f>
        <v/>
      </c>
      <c r="W5" s="1001"/>
      <c r="X5" s="1001"/>
      <c r="Y5" s="1001"/>
      <c r="Z5" s="1002"/>
      <c r="AA5" s="1001" t="str">
        <f>IF('1.入力'!G54=0,"",'1.入力'!G54)</f>
        <v/>
      </c>
      <c r="AB5" s="1001"/>
      <c r="AC5" s="1001"/>
      <c r="AD5" s="1001"/>
      <c r="AE5" s="1002"/>
      <c r="AF5" s="507" t="s">
        <v>159</v>
      </c>
      <c r="AH5" s="1012" t="s">
        <v>506</v>
      </c>
    </row>
    <row r="6" spans="1:34" x14ac:dyDescent="0.15">
      <c r="A6" s="156"/>
      <c r="C6" s="996"/>
      <c r="D6" s="1008"/>
      <c r="E6" s="1008"/>
      <c r="F6" s="1009"/>
      <c r="G6" s="548">
        <v>1</v>
      </c>
      <c r="H6" s="549">
        <v>2</v>
      </c>
      <c r="I6" s="549">
        <v>3</v>
      </c>
      <c r="J6" s="549">
        <v>4</v>
      </c>
      <c r="K6" s="548">
        <v>5</v>
      </c>
      <c r="L6" s="550">
        <v>1</v>
      </c>
      <c r="M6" s="549">
        <v>2</v>
      </c>
      <c r="N6" s="549">
        <v>3</v>
      </c>
      <c r="O6" s="549">
        <v>4</v>
      </c>
      <c r="P6" s="551">
        <v>5</v>
      </c>
      <c r="Q6" s="548">
        <v>1</v>
      </c>
      <c r="R6" s="549">
        <v>2</v>
      </c>
      <c r="S6" s="549">
        <v>3</v>
      </c>
      <c r="T6" s="549">
        <v>4</v>
      </c>
      <c r="U6" s="548">
        <v>5</v>
      </c>
      <c r="V6" s="550">
        <v>1</v>
      </c>
      <c r="W6" s="549">
        <v>2</v>
      </c>
      <c r="X6" s="549">
        <v>3</v>
      </c>
      <c r="Y6" s="549">
        <v>4</v>
      </c>
      <c r="Z6" s="551">
        <v>5</v>
      </c>
      <c r="AA6" s="548">
        <v>1</v>
      </c>
      <c r="AB6" s="549">
        <v>2</v>
      </c>
      <c r="AC6" s="549">
        <v>3</v>
      </c>
      <c r="AD6" s="549">
        <v>4</v>
      </c>
      <c r="AE6" s="551">
        <v>5</v>
      </c>
      <c r="AF6" s="508"/>
      <c r="AH6" s="1013"/>
    </row>
    <row r="7" spans="1:34" x14ac:dyDescent="0.15">
      <c r="A7" s="156"/>
      <c r="C7" s="996"/>
      <c r="D7" s="1008"/>
      <c r="E7" s="1008"/>
      <c r="F7" s="1009"/>
      <c r="G7" s="550" t="str">
        <f>IF($G5="","",IF(INDEX('4-3基礎(計算案内)'!AB:AB,MATCH($G5,'4-3基礎(計算案内)'!$Z:$Z,0))=0,"",INDEX('4-3基礎(計算案内)'!AB:AB,MATCH($G5,'4-3基礎(計算案内)'!$Z:$Z,0))))</f>
        <v>A</v>
      </c>
      <c r="H7" s="549" t="str">
        <f>IF($G5="","",IF(INDEX('4-3基礎(計算案内)'!AC:AC,MATCH($G5,'4-3基礎(計算案内)'!$Z:$Z,0))=0,"",INDEX('4-3基礎(計算案内)'!AC:AC,MATCH($G5,'4-3基礎(計算案内)'!$Z:$Z,0))))</f>
        <v>A</v>
      </c>
      <c r="I7" s="549" t="str">
        <f>IF($G5="","",IF(INDEX('4-3基礎(計算案内)'!AD:AD,MATCH($G5,'4-3基礎(計算案内)'!$Z:$Z,0))=0,"",INDEX('4-3基礎(計算案内)'!AD:AD,MATCH($G5,'4-3基礎(計算案内)'!$Z:$Z,0))))</f>
        <v>A</v>
      </c>
      <c r="J7" s="549" t="str">
        <f>IF($G5="","",IF(INDEX('4-3基礎(計算案内)'!AE:AE,MATCH($G5,'4-3基礎(計算案内)'!$Z:$Z,0))=0,"",INDEX('4-3基礎(計算案内)'!AE:AE,MATCH($G5,'4-3基礎(計算案内)'!$Z:$Z,0))))</f>
        <v>A</v>
      </c>
      <c r="K7" s="548" t="str">
        <f>IF($G5="","",IF(INDEX('4-3基礎(計算案内)'!AF:AF,MATCH($G5,'4-3基礎(計算案内)'!$Z:$Z,0))=0,"",INDEX('4-3基礎(計算案内)'!AF:AF,MATCH($G5,'4-3基礎(計算案内)'!$Z:$Z,0))))</f>
        <v>A</v>
      </c>
      <c r="L7" s="550" t="str">
        <f>IF($L5="","",IF(INDEX('4-3基礎(計算案内)'!AB:AB,MATCH($L5,'4-3基礎(計算案内)'!$Z:$Z,0))=0,"",INDEX('4-3基礎(計算案内)'!AB:AB,MATCH($L5,'4-3基礎(計算案内)'!$Z:$Z,0))))</f>
        <v>J</v>
      </c>
      <c r="M7" s="549" t="str">
        <f>IF($L5="","",IF(INDEX('4-3基礎(計算案内)'!AC:AC,MATCH($L5,'4-3基礎(計算案内)'!$Z:$Z,0))=0,"",INDEX('4-3基礎(計算案内)'!AC:AC,MATCH($L5,'4-3基礎(計算案内)'!$Z:$Z,0))))</f>
        <v/>
      </c>
      <c r="N7" s="549" t="str">
        <f>IF($L5="","",IF(INDEX('4-3基礎(計算案内)'!AD:AD,MATCH($L5,'4-3基礎(計算案内)'!$Z:$Z,0))=0,"",INDEX('4-3基礎(計算案内)'!AD:AD,MATCH($L5,'4-3基礎(計算案内)'!$Z:$Z,0))))</f>
        <v/>
      </c>
      <c r="O7" s="549" t="str">
        <f>IF($L5="","",IF(INDEX('4-3基礎(計算案内)'!AE:AE,MATCH($L5,'4-3基礎(計算案内)'!$Z:$Z,0))=0,"",INDEX('4-3基礎(計算案内)'!AE:AE,MATCH($L5,'4-3基礎(計算案内)'!$Z:$Z,0))))</f>
        <v/>
      </c>
      <c r="P7" s="551" t="str">
        <f>IF($L5="","",IF(INDEX('4-3基礎(計算案内)'!AF:AF,MATCH($L5,'4-3基礎(計算案内)'!$Z:$Z,0))=0,"",INDEX('4-3基礎(計算案内)'!AF:AF,MATCH($L5,'4-3基礎(計算案内)'!$Z:$Z,0))))</f>
        <v/>
      </c>
      <c r="Q7" s="548" t="str">
        <f>IF($Q5="","",IF(INDEX('4-3基礎(計算案内)'!AB:AB,MATCH($Q5,'4-3基礎(計算案内)'!$Z:$Z,0))=0,"",INDEX('4-3基礎(計算案内)'!AB:AB,MATCH($Q5,'4-3基礎(計算案内)'!$Z:$Z,0))))</f>
        <v/>
      </c>
      <c r="R7" s="549" t="str">
        <f>IF($Q5="","",IF(INDEX('4-3基礎(計算案内)'!AC:AC,MATCH($Q5,'4-3基礎(計算案内)'!$Z:$Z,0))=0,"",INDEX('4-3基礎(計算案内)'!AC:AC,MATCH($Q5,'4-3基礎(計算案内)'!$Z:$Z,0))))</f>
        <v/>
      </c>
      <c r="S7" s="549" t="str">
        <f>IF($Q5="","",IF(INDEX('4-3基礎(計算案内)'!AD:AD,MATCH($Q5,'4-3基礎(計算案内)'!$Z:$Z,0))=0,"",INDEX('4-3基礎(計算案内)'!AD:AD,MATCH($Q5,'4-3基礎(計算案内)'!$Z:$Z,0))))</f>
        <v/>
      </c>
      <c r="T7" s="549" t="str">
        <f>IF($Q5="","",IF(INDEX('4-3基礎(計算案内)'!AE:AE,MATCH($Q5,'4-3基礎(計算案内)'!$Z:$Z,0))=0,"",INDEX('4-3基礎(計算案内)'!AE:AE,MATCH($Q5,'4-3基礎(計算案内)'!$Z:$Z,0))))</f>
        <v/>
      </c>
      <c r="U7" s="548" t="str">
        <f>IF($Q5="","",IF(INDEX('4-3基礎(計算案内)'!AF:AF,MATCH($Q5,'4-3基礎(計算案内)'!$Z:$Z,0))=0,"",INDEX('4-3基礎(計算案内)'!AF:AF,MATCH($Q5,'4-3基礎(計算案内)'!$Z:$Z,0))))</f>
        <v/>
      </c>
      <c r="V7" s="550" t="str">
        <f>IF($V5="","",IF(INDEX('4-3基礎(計算案内)'!AB:AB,MATCH($V5,'4-3基礎(計算案内)'!$Z:$Z,0))=0,"",INDEX('4-3基礎(計算案内)'!AB:AB,MATCH($V5,'4-3基礎(計算案内)'!$Z:$Z,0))))</f>
        <v/>
      </c>
      <c r="W7" s="549" t="str">
        <f>IF($V5="","",IF(INDEX('4-3基礎(計算案内)'!AC:AC,MATCH($V5,'4-3基礎(計算案内)'!$Z:$Z,0))=0,"",INDEX('4-3基礎(計算案内)'!AC:AC,MATCH($V5,'4-3基礎(計算案内)'!$Z:$Z,0))))</f>
        <v/>
      </c>
      <c r="X7" s="549" t="str">
        <f>IF($V5="","",IF(INDEX('4-3基礎(計算案内)'!AD:AD,MATCH($V5,'4-3基礎(計算案内)'!$Z:$Z,0))=0,"",INDEX('4-3基礎(計算案内)'!AD:AD,MATCH($V5,'4-3基礎(計算案内)'!$Z:$Z,0))))</f>
        <v/>
      </c>
      <c r="Y7" s="549" t="str">
        <f>IF($V5="","",IF(INDEX('4-3基礎(計算案内)'!AE:AE,MATCH($V5,'4-3基礎(計算案内)'!$Z:$Z,0))=0,"",INDEX('4-3基礎(計算案内)'!AE:AE,MATCH($V5,'4-3基礎(計算案内)'!$Z:$Z,0))))</f>
        <v/>
      </c>
      <c r="Z7" s="551" t="str">
        <f>IF($V5="","",IF(INDEX('4-3基礎(計算案内)'!AF:AF,MATCH($V5,'4-3基礎(計算案内)'!$Z:$Z,0))=0,"",INDEX('4-3基礎(計算案内)'!AF:AF,MATCH($V5,'4-3基礎(計算案内)'!$Z:$Z,0))))</f>
        <v/>
      </c>
      <c r="AA7" s="548" t="str">
        <f>IF($AA5="","",IF(INDEX('4-3基礎(計算案内)'!AB:AB,MATCH($AA5,'4-3基礎(計算案内)'!$Z:$Z,0))=0,"",INDEX('4-3基礎(計算案内)'!AB:AB,MATCH($AA5,'4-3基礎(計算案内)'!$Z:$Z,0))))</f>
        <v/>
      </c>
      <c r="AB7" s="549" t="str">
        <f>IF($AA5="","",IF(INDEX('4-3基礎(計算案内)'!AC:AC,MATCH($AA5,'4-3基礎(計算案内)'!$Z:$Z,0))=0,"",INDEX('4-3基礎(計算案内)'!AC:AC,MATCH($AA5,'4-3基礎(計算案内)'!$Z:$Z,0))))</f>
        <v/>
      </c>
      <c r="AC7" s="549" t="str">
        <f>IF($AA5="","",IF(INDEX('4-3基礎(計算案内)'!AD:AD,MATCH($AA5,'4-3基礎(計算案内)'!$Z:$Z,0))=0,"",INDEX('4-3基礎(計算案内)'!AD:AD,MATCH($AA5,'4-3基礎(計算案内)'!$Z:$Z,0))))</f>
        <v/>
      </c>
      <c r="AD7" s="549" t="str">
        <f>IF($AA5="","",IF(INDEX('4-3基礎(計算案内)'!AE:AE,MATCH($AA5,'4-3基礎(計算案内)'!$Z:$Z,0))=0,"",INDEX('4-3基礎(計算案内)'!AE:AE,MATCH($AA5,'4-3基礎(計算案内)'!$Z:$Z,0))))</f>
        <v/>
      </c>
      <c r="AE7" s="551" t="str">
        <f>IF($AA5="","",IF(INDEX('4-3基礎(計算案内)'!AF:AF,MATCH($AA5,'4-3基礎(計算案内)'!$Z:$Z,0))=0,"",INDEX('4-3基礎(計算案内)'!AF:AF,MATCH($AA5,'4-3基礎(計算案内)'!$Z:$Z,0))))</f>
        <v/>
      </c>
      <c r="AF7" s="508"/>
      <c r="AH7" s="1013"/>
    </row>
    <row r="8" spans="1:34" x14ac:dyDescent="0.15">
      <c r="A8" s="156"/>
      <c r="C8" s="997"/>
      <c r="D8" s="1010"/>
      <c r="E8" s="1010"/>
      <c r="F8" s="1011"/>
      <c r="G8" s="140">
        <v>1</v>
      </c>
      <c r="H8" s="141">
        <v>2</v>
      </c>
      <c r="I8" s="141">
        <v>3</v>
      </c>
      <c r="J8" s="141">
        <v>4</v>
      </c>
      <c r="K8" s="142">
        <v>5</v>
      </c>
      <c r="L8" s="143">
        <v>6</v>
      </c>
      <c r="M8" s="141">
        <v>7</v>
      </c>
      <c r="N8" s="141">
        <v>8</v>
      </c>
      <c r="O8" s="141">
        <v>9</v>
      </c>
      <c r="P8" s="142">
        <v>10</v>
      </c>
      <c r="Q8" s="143">
        <v>11</v>
      </c>
      <c r="R8" s="141">
        <v>12</v>
      </c>
      <c r="S8" s="141">
        <v>13</v>
      </c>
      <c r="T8" s="141">
        <v>14</v>
      </c>
      <c r="U8" s="142">
        <v>15</v>
      </c>
      <c r="V8" s="143">
        <v>16</v>
      </c>
      <c r="W8" s="141">
        <v>17</v>
      </c>
      <c r="X8" s="141">
        <v>18</v>
      </c>
      <c r="Y8" s="141">
        <v>19</v>
      </c>
      <c r="Z8" s="142">
        <v>20</v>
      </c>
      <c r="AA8" s="143">
        <v>21</v>
      </c>
      <c r="AB8" s="141">
        <v>22</v>
      </c>
      <c r="AC8" s="141">
        <v>23</v>
      </c>
      <c r="AD8" s="141">
        <v>24</v>
      </c>
      <c r="AE8" s="142">
        <v>25</v>
      </c>
      <c r="AF8" s="144"/>
      <c r="AH8" s="1014"/>
    </row>
    <row r="9" spans="1:34" ht="14.25" x14ac:dyDescent="0.15">
      <c r="A9" s="156"/>
      <c r="C9" s="552" t="s">
        <v>36</v>
      </c>
      <c r="D9" s="98" t="s">
        <v>64</v>
      </c>
      <c r="E9" s="99" t="s">
        <v>56</v>
      </c>
      <c r="F9" s="100" t="s">
        <v>34</v>
      </c>
      <c r="G9" s="216">
        <f>'4-2基礎(コスト)'!O4</f>
        <v>120</v>
      </c>
      <c r="H9" s="216">
        <f>'4-2基礎(コスト)'!P4</f>
        <v>121.2</v>
      </c>
      <c r="I9" s="216">
        <f>'4-2基礎(コスト)'!Q4</f>
        <v>122.41200000000001</v>
      </c>
      <c r="J9" s="216">
        <f>'4-2基礎(コスト)'!R4</f>
        <v>123.63612000000001</v>
      </c>
      <c r="K9" s="567">
        <f>'4-2基礎(コスト)'!S4</f>
        <v>124.87248120000001</v>
      </c>
      <c r="L9" s="570">
        <f>'4-2基礎(コスト)'!T4</f>
        <v>126.12120601200002</v>
      </c>
      <c r="M9" s="547">
        <f>'4-2基礎(コスト)'!U4</f>
        <v>127.38241807212002</v>
      </c>
      <c r="N9" s="547">
        <f>'4-2基礎(コスト)'!V4</f>
        <v>128.65624225284122</v>
      </c>
      <c r="O9" s="547">
        <f>'4-2基礎(コスト)'!W4</f>
        <v>129.94280467536964</v>
      </c>
      <c r="P9" s="542">
        <f>'4-2基礎(コスト)'!X4</f>
        <v>131.24223272212333</v>
      </c>
      <c r="Q9" s="570">
        <f>'4-2基礎(コスト)'!Y4</f>
        <v>132.55465504934457</v>
      </c>
      <c r="R9" s="547">
        <f>'4-2基礎(コスト)'!Z4</f>
        <v>133.88020159983802</v>
      </c>
      <c r="S9" s="547">
        <f>'4-2基礎(コスト)'!AA4</f>
        <v>135.21900361583639</v>
      </c>
      <c r="T9" s="547">
        <f>'4-2基礎(コスト)'!AB4</f>
        <v>136.57119365199475</v>
      </c>
      <c r="U9" s="542">
        <f>'4-2基礎(コスト)'!AC4</f>
        <v>137.93690558851469</v>
      </c>
      <c r="V9" s="546">
        <f>'4-2基礎(コスト)'!AD4</f>
        <v>139.31627464439984</v>
      </c>
      <c r="W9" s="570">
        <f>'4-2基礎(コスト)'!AE4</f>
        <v>140.70943739084385</v>
      </c>
      <c r="X9" s="547">
        <f>'4-2基礎(コスト)'!AF4</f>
        <v>142.1165317647523</v>
      </c>
      <c r="Y9" s="547">
        <f>'4-2基礎(コスト)'!AG4</f>
        <v>143.53769708239983</v>
      </c>
      <c r="Z9" s="542">
        <f>'4-2基礎(コスト)'!AH4</f>
        <v>144.97307405322383</v>
      </c>
      <c r="AA9" s="570">
        <f>'4-2基礎(コスト)'!AI4</f>
        <v>146.42280479375606</v>
      </c>
      <c r="AB9" s="547">
        <f>'4-2基礎(コスト)'!AJ4</f>
        <v>147.88703284169361</v>
      </c>
      <c r="AC9" s="547">
        <f>'4-2基礎(コスト)'!AK4</f>
        <v>149.36590317011056</v>
      </c>
      <c r="AD9" s="547">
        <f>'4-2基礎(コスト)'!AL4</f>
        <v>150.85956220181166</v>
      </c>
      <c r="AE9" s="542">
        <f>'4-2基礎(コスト)'!AM4</f>
        <v>152.36815782382976</v>
      </c>
      <c r="AF9" s="573"/>
      <c r="AH9" s="538" t="str">
        <f>'4-3基礎(計算案内)'!V6</f>
        <v>JKLM</v>
      </c>
    </row>
    <row r="10" spans="1:34" ht="14.25" x14ac:dyDescent="0.15">
      <c r="A10" s="156"/>
      <c r="C10" s="101"/>
      <c r="D10" s="102"/>
      <c r="E10" s="103" t="s">
        <v>43</v>
      </c>
      <c r="F10" s="100" t="s">
        <v>45</v>
      </c>
      <c r="G10" s="216">
        <f>'4-2基礎(コスト)'!O5</f>
        <v>350</v>
      </c>
      <c r="H10" s="216">
        <f>'4-2基礎(コスト)'!P5</f>
        <v>353.5</v>
      </c>
      <c r="I10" s="216">
        <f>'4-2基礎(コスト)'!Q5</f>
        <v>357.03500000000003</v>
      </c>
      <c r="J10" s="216">
        <f>'4-2基礎(コスト)'!R5</f>
        <v>360.60535000000004</v>
      </c>
      <c r="K10" s="567">
        <f>'4-2基礎(コスト)'!S5</f>
        <v>364.21140350000007</v>
      </c>
      <c r="L10" s="570">
        <f>'4-2基礎(コスト)'!T5</f>
        <v>367.85351753500009</v>
      </c>
      <c r="M10" s="547">
        <f>'4-2基礎(コスト)'!U5</f>
        <v>371.53205271035011</v>
      </c>
      <c r="N10" s="547">
        <f>'4-2基礎(コスト)'!V5</f>
        <v>375.24737323745364</v>
      </c>
      <c r="O10" s="547">
        <f>'4-2基礎(コスト)'!W5</f>
        <v>378.99984696982818</v>
      </c>
      <c r="P10" s="542">
        <f>'4-2基礎(コスト)'!X5</f>
        <v>382.78984543952646</v>
      </c>
      <c r="Q10" s="570">
        <f>'4-2基礎(コスト)'!Y5</f>
        <v>386.61774389392173</v>
      </c>
      <c r="R10" s="547">
        <f>'4-2基礎(コスト)'!Z5</f>
        <v>390.48392133286097</v>
      </c>
      <c r="S10" s="547">
        <f>'4-2基礎(コスト)'!AA5</f>
        <v>394.38876054618959</v>
      </c>
      <c r="T10" s="547">
        <f>'4-2基礎(コスト)'!AB5</f>
        <v>398.33264815165148</v>
      </c>
      <c r="U10" s="542">
        <f>'4-2基礎(コスト)'!AC5</f>
        <v>402.31597463316803</v>
      </c>
      <c r="V10" s="546">
        <f>'4-2基礎(コスト)'!AD5</f>
        <v>406.33913437949968</v>
      </c>
      <c r="W10" s="570">
        <f>'4-2基礎(コスト)'!AE5</f>
        <v>410.40252572329467</v>
      </c>
      <c r="X10" s="547">
        <f>'4-2基礎(コスト)'!AF5</f>
        <v>414.50655098052761</v>
      </c>
      <c r="Y10" s="547">
        <f>'4-2基礎(コスト)'!AG5</f>
        <v>418.65161649033291</v>
      </c>
      <c r="Z10" s="542">
        <f>'4-2基礎(コスト)'!AH5</f>
        <v>422.83813265523622</v>
      </c>
      <c r="AA10" s="570">
        <f>'4-2基礎(コスト)'!AI5</f>
        <v>427.0665139817886</v>
      </c>
      <c r="AB10" s="547">
        <f>'4-2基礎(コスト)'!AJ5</f>
        <v>431.33717912160648</v>
      </c>
      <c r="AC10" s="547">
        <f>'4-2基礎(コスト)'!AK5</f>
        <v>435.65055091282255</v>
      </c>
      <c r="AD10" s="547">
        <f>'4-2基礎(コスト)'!AL5</f>
        <v>440.00705642195078</v>
      </c>
      <c r="AE10" s="542">
        <f>'4-2基礎(コスト)'!AM5</f>
        <v>444.40712698617028</v>
      </c>
      <c r="AF10" s="575"/>
      <c r="AH10" s="538" t="str">
        <f>'4-3基礎(計算案内)'!V7</f>
        <v>JKLM</v>
      </c>
    </row>
    <row r="11" spans="1:34" ht="46.5" customHeight="1" x14ac:dyDescent="0.15">
      <c r="A11" s="156"/>
      <c r="C11" s="101"/>
      <c r="D11" s="102"/>
      <c r="E11" s="99" t="s">
        <v>67</v>
      </c>
      <c r="F11" s="100" t="s">
        <v>65</v>
      </c>
      <c r="G11" s="216">
        <f>'4-2基礎(コスト)'!O6</f>
        <v>100</v>
      </c>
      <c r="H11" s="216">
        <f>'4-2基礎(コスト)'!P6</f>
        <v>101</v>
      </c>
      <c r="I11" s="216">
        <f>'4-2基礎(コスト)'!Q6</f>
        <v>102.01</v>
      </c>
      <c r="J11" s="216">
        <f>'4-2基礎(コスト)'!R6</f>
        <v>103.0301</v>
      </c>
      <c r="K11" s="567">
        <f>'4-2基礎(コスト)'!S6</f>
        <v>104.060401</v>
      </c>
      <c r="L11" s="570">
        <f>'4-2基礎(コスト)'!T6</f>
        <v>105.10100500999999</v>
      </c>
      <c r="M11" s="547">
        <f>'4-2基礎(コスト)'!U6</f>
        <v>106.1520150601</v>
      </c>
      <c r="N11" s="547">
        <f>'4-2基礎(コスト)'!V6</f>
        <v>107.213535210701</v>
      </c>
      <c r="O11" s="547">
        <f>'4-2基礎(コスト)'!W6</f>
        <v>108.28567056280801</v>
      </c>
      <c r="P11" s="542">
        <f>'4-2基礎(コスト)'!X6</f>
        <v>109.36852726843608</v>
      </c>
      <c r="Q11" s="570">
        <f>'4-2基礎(コスト)'!Y6</f>
        <v>110.46221254112045</v>
      </c>
      <c r="R11" s="547">
        <f>'4-2基礎(コスト)'!Z6</f>
        <v>111.56683466653166</v>
      </c>
      <c r="S11" s="547">
        <f>'4-2基礎(コスト)'!AA6</f>
        <v>112.68250301319698</v>
      </c>
      <c r="T11" s="547">
        <f>'4-2基礎(コスト)'!AB6</f>
        <v>113.80932804332895</v>
      </c>
      <c r="U11" s="542">
        <f>'4-2基礎(コスト)'!AC6</f>
        <v>114.94742132376224</v>
      </c>
      <c r="V11" s="546">
        <f>'4-2基礎(コスト)'!AD6</f>
        <v>116.09689553699987</v>
      </c>
      <c r="W11" s="570">
        <f>'4-2基礎(コスト)'!AE6</f>
        <v>117.25786449236986</v>
      </c>
      <c r="X11" s="547">
        <f>'4-2基礎(コスト)'!AF6</f>
        <v>118.43044313729357</v>
      </c>
      <c r="Y11" s="547">
        <f>'4-2基礎(コスト)'!AG6</f>
        <v>119.6147475686665</v>
      </c>
      <c r="Z11" s="542">
        <f>'4-2基礎(コスト)'!AH6</f>
        <v>120.81089504435317</v>
      </c>
      <c r="AA11" s="570">
        <f>'4-2基礎(コスト)'!AI6</f>
        <v>122.01900399479671</v>
      </c>
      <c r="AB11" s="547">
        <f>'4-2基礎(コスト)'!AJ6</f>
        <v>123.23919403474467</v>
      </c>
      <c r="AC11" s="547">
        <f>'4-2基礎(コスト)'!AK6</f>
        <v>124.47158597509213</v>
      </c>
      <c r="AD11" s="547">
        <f>'4-2基礎(コスト)'!AL6</f>
        <v>125.71630183484305</v>
      </c>
      <c r="AE11" s="542">
        <f>'4-2基礎(コスト)'!AM6</f>
        <v>126.97346485319149</v>
      </c>
      <c r="AF11" s="574"/>
      <c r="AH11" s="538" t="str">
        <f>'4-3基礎(計算案内)'!V8</f>
        <v>JKLM</v>
      </c>
    </row>
    <row r="12" spans="1:34" ht="14.25" x14ac:dyDescent="0.15">
      <c r="A12" s="156"/>
      <c r="C12" s="101"/>
      <c r="D12" s="104"/>
      <c r="E12" s="105"/>
      <c r="F12" s="630" t="s">
        <v>6</v>
      </c>
      <c r="G12" s="631">
        <f t="array" ref="G12">IF(G$7="",,SUM(IF(ISERROR(SEARCH(G$7,$AH$9:$AH$11)),,G$9:G$11)))</f>
        <v>0</v>
      </c>
      <c r="H12" s="632">
        <f t="array" ref="H12">IF(H$7="",,SUM(IF(ISERROR(SEARCH(H$7,$AH$9:$AH$11)),,H$9:H$11)))</f>
        <v>0</v>
      </c>
      <c r="I12" s="632">
        <f t="array" ref="I12">IF(I$7="",,SUM(IF(ISERROR(SEARCH(I$7,$AH$9:$AH$11)),,I$9:I$11)))</f>
        <v>0</v>
      </c>
      <c r="J12" s="632">
        <f t="array" ref="J12">IF(J$7="",,SUM(IF(ISERROR(SEARCH(J$7,$AH$9:$AH$11)),,J$9:J$11)))</f>
        <v>0</v>
      </c>
      <c r="K12" s="633">
        <f t="array" ref="K12">IF(K$7="",,SUM(IF(ISERROR(SEARCH(K$7,$AH$9:$AH$11)),,K$9:K$11)))</f>
        <v>0</v>
      </c>
      <c r="L12" s="634">
        <f t="array" ref="L12">IF(L$7="",,SUM(IF(ISERROR(SEARCH(L$7,$AH$9:$AH$11)),,L$9:L$11)))</f>
        <v>599.07572855700005</v>
      </c>
      <c r="M12" s="635">
        <f t="array" ref="M12">IF(M$7="",,SUM(IF(ISERROR(SEARCH(M$7,$AH$9:$AH$11)),,M$9:M$11)))</f>
        <v>0</v>
      </c>
      <c r="N12" s="635">
        <f t="array" ref="N12">IF(N$7="",,SUM(IF(ISERROR(SEARCH(N$7,$AH$9:$AH$11)),,N$9:N$11)))</f>
        <v>0</v>
      </c>
      <c r="O12" s="635">
        <f t="array" ref="O12">IF(O$7="",,SUM(IF(ISERROR(SEARCH(O$7,$AH$9:$AH$11)),,O$9:O$11)))</f>
        <v>0</v>
      </c>
      <c r="P12" s="662">
        <f t="array" ref="P12">IF(P$7="",,SUM(IF(ISERROR(SEARCH(P$7,$AH$9:$AH$11)),,P$9:P$11)))</f>
        <v>0</v>
      </c>
      <c r="Q12" s="663">
        <f t="array" ref="Q12">IF(Q$7="",,SUM(IF(ISERROR(SEARCH(Q$7,$AH$9:$AH$11)),,Q$9:Q$11)))</f>
        <v>0</v>
      </c>
      <c r="R12" s="635">
        <f t="array" ref="R12">IF(R$7="",,SUM(IF(ISERROR(SEARCH(R$7,$AH$9:$AH$11)),,R$9:R$11)))</f>
        <v>0</v>
      </c>
      <c r="S12" s="635">
        <f t="array" ref="S12">IF(S$7="",,SUM(IF(ISERROR(SEARCH(S$7,$AH$9:$AH$11)),,S$9:S$11)))</f>
        <v>0</v>
      </c>
      <c r="T12" s="635">
        <f t="array" ref="T12">IF(T$7="",,SUM(IF(ISERROR(SEARCH(T$7,$AH$9:$AH$11)),,T$9:T$11)))</f>
        <v>0</v>
      </c>
      <c r="U12" s="633">
        <f t="array" ref="U12">IF(U$7="",,SUM(IF(ISERROR(SEARCH(U$7,$AH$9:$AH$11)),,U$9:U$11)))</f>
        <v>0</v>
      </c>
      <c r="V12" s="636">
        <f t="array" ref="V12">IF(V$7="",,SUM(IF(ISERROR(SEARCH(V$7,$AH$9:$AH$11)),,V$9:V$11)))</f>
        <v>0</v>
      </c>
      <c r="W12" s="637">
        <f t="array" ref="W12">IF(W$7="",,SUM(IF(ISERROR(SEARCH(W$7,$AH$9:$AH$11)),,W$9:W$11)))</f>
        <v>0</v>
      </c>
      <c r="X12" s="635">
        <f t="array" ref="X12">IF(X$7="",,SUM(IF(ISERROR(SEARCH(X$7,$AH$9:$AH$11)),,X$9:X$11)))</f>
        <v>0</v>
      </c>
      <c r="Y12" s="635">
        <f t="array" ref="Y12">IF(Y$7="",,SUM(IF(ISERROR(SEARCH(Y$7,$AH$9:$AH$11)),,Y$9:Y$11)))</f>
        <v>0</v>
      </c>
      <c r="Z12" s="633">
        <f t="array" ref="Z12">IF(Z$7="",,SUM(IF(ISERROR(SEARCH(Z$7,$AH$9:$AH$11)),,Z$9:Z$11)))</f>
        <v>0</v>
      </c>
      <c r="AA12" s="634">
        <f t="array" ref="AA12">IF(AA$7="",,SUM(IF(ISERROR(SEARCH(AA$7,$AH$9:$AH$11)),,AA$9:AA$11)))</f>
        <v>0</v>
      </c>
      <c r="AB12" s="635">
        <f t="array" ref="AB12">IF(AB$7="",,SUM(IF(ISERROR(SEARCH(AB$7,$AH$9:$AH$11)),,AB$9:AB$11)))</f>
        <v>0</v>
      </c>
      <c r="AC12" s="635">
        <f t="array" ref="AC12">IF(AC$7="",,SUM(IF(ISERROR(SEARCH(AC$7,$AH$9:$AH$11)),,AC$9:AC$11)))</f>
        <v>0</v>
      </c>
      <c r="AD12" s="635">
        <f t="array" ref="AD12">IF(AD$7="",,SUM(IF(ISERROR(SEARCH(AD$7,$AH$9:$AH$11)),,AD$9:AD$11)))</f>
        <v>0</v>
      </c>
      <c r="AE12" s="633">
        <f t="array" ref="AE12">IF(AE$7="",,SUM(IF(ISERROR(SEARCH(AE$7,$AH$9:$AH$11)),,AE$9:AE$11)))</f>
        <v>0</v>
      </c>
      <c r="AF12" s="638">
        <f t="shared" ref="AF12:AF39" si="0">SUM(G12:AE12)</f>
        <v>599.07572855700005</v>
      </c>
      <c r="AH12" s="607"/>
    </row>
    <row r="13" spans="1:34" ht="14.25" x14ac:dyDescent="0.15">
      <c r="A13" s="156"/>
      <c r="C13" s="101"/>
      <c r="D13" s="1003" t="s">
        <v>23</v>
      </c>
      <c r="E13" s="106" t="s">
        <v>23</v>
      </c>
      <c r="F13" s="107" t="s">
        <v>46</v>
      </c>
      <c r="G13" s="216">
        <f>'4-2基礎(コスト)'!O8</f>
        <v>0</v>
      </c>
      <c r="H13" s="216">
        <f>'4-2基礎(コスト)'!P8</f>
        <v>0</v>
      </c>
      <c r="I13" s="216">
        <f>'4-2基礎(コスト)'!Q8</f>
        <v>0</v>
      </c>
      <c r="J13" s="216">
        <f>'4-2基礎(コスト)'!R8</f>
        <v>0</v>
      </c>
      <c r="K13" s="567">
        <f>'4-2基礎(コスト)'!S8</f>
        <v>0</v>
      </c>
      <c r="L13" s="570">
        <f>'4-2基礎(コスト)'!T8</f>
        <v>0</v>
      </c>
      <c r="M13" s="547">
        <f>'4-2基礎(コスト)'!U8</f>
        <v>0</v>
      </c>
      <c r="N13" s="547">
        <f>'4-2基礎(コスト)'!V8</f>
        <v>0</v>
      </c>
      <c r="O13" s="547">
        <f>'4-2基礎(コスト)'!W8</f>
        <v>0</v>
      </c>
      <c r="P13" s="664">
        <f>'4-2基礎(コスト)'!X8</f>
        <v>0</v>
      </c>
      <c r="Q13" s="665">
        <f>'4-2基礎(コスト)'!Y8</f>
        <v>0</v>
      </c>
      <c r="R13" s="547">
        <f>'4-2基礎(コスト)'!Z8</f>
        <v>0</v>
      </c>
      <c r="S13" s="547">
        <f>'4-2基礎(コスト)'!AA8</f>
        <v>0</v>
      </c>
      <c r="T13" s="547">
        <f>'4-2基礎(コスト)'!AB8</f>
        <v>0</v>
      </c>
      <c r="U13" s="542">
        <f>'4-2基礎(コスト)'!AC8</f>
        <v>0</v>
      </c>
      <c r="V13" s="546">
        <f>'4-2基礎(コスト)'!AD8</f>
        <v>0</v>
      </c>
      <c r="W13" s="570">
        <f>'4-2基礎(コスト)'!AE8</f>
        <v>0</v>
      </c>
      <c r="X13" s="547">
        <f>'4-2基礎(コスト)'!AF8</f>
        <v>0</v>
      </c>
      <c r="Y13" s="547">
        <f>'4-2基礎(コスト)'!AG8</f>
        <v>0</v>
      </c>
      <c r="Z13" s="542">
        <f>'4-2基礎(コスト)'!AH8</f>
        <v>0</v>
      </c>
      <c r="AA13" s="570">
        <f>'4-2基礎(コスト)'!AI8</f>
        <v>0</v>
      </c>
      <c r="AB13" s="547">
        <f>'4-2基礎(コスト)'!AJ8</f>
        <v>0</v>
      </c>
      <c r="AC13" s="547">
        <f>'4-2基礎(コスト)'!AK8</f>
        <v>0</v>
      </c>
      <c r="AD13" s="547">
        <f>'4-2基礎(コスト)'!AL8</f>
        <v>0</v>
      </c>
      <c r="AE13" s="542">
        <f>'4-2基礎(コスト)'!AM8</f>
        <v>0</v>
      </c>
      <c r="AF13" s="573"/>
      <c r="AH13" s="538" t="str">
        <f>'4-3基礎(計算案内)'!V10</f>
        <v>EIL</v>
      </c>
    </row>
    <row r="14" spans="1:34" ht="14.25" x14ac:dyDescent="0.15">
      <c r="A14" s="156"/>
      <c r="C14" s="101"/>
      <c r="D14" s="1004"/>
      <c r="E14" s="99" t="s">
        <v>63</v>
      </c>
      <c r="F14" s="107" t="s">
        <v>47</v>
      </c>
      <c r="G14" s="216">
        <f>'4-2基礎(コスト)'!O9</f>
        <v>0</v>
      </c>
      <c r="H14" s="216">
        <f>'4-2基礎(コスト)'!P9</f>
        <v>0</v>
      </c>
      <c r="I14" s="216">
        <f>'4-2基礎(コスト)'!Q9</f>
        <v>0</v>
      </c>
      <c r="J14" s="216">
        <f>'4-2基礎(コスト)'!R9</f>
        <v>0</v>
      </c>
      <c r="K14" s="567">
        <f>'4-2基礎(コスト)'!S9</f>
        <v>0</v>
      </c>
      <c r="L14" s="570">
        <f>'4-2基礎(コスト)'!T9</f>
        <v>0</v>
      </c>
      <c r="M14" s="547">
        <f>'4-2基礎(コスト)'!U9</f>
        <v>0</v>
      </c>
      <c r="N14" s="547">
        <f>'4-2基礎(コスト)'!V9</f>
        <v>0</v>
      </c>
      <c r="O14" s="547">
        <f>'4-2基礎(コスト)'!W9</f>
        <v>0</v>
      </c>
      <c r="P14" s="664">
        <f>'4-2基礎(コスト)'!X9</f>
        <v>0</v>
      </c>
      <c r="Q14" s="665">
        <f>'4-2基礎(コスト)'!Y9</f>
        <v>0</v>
      </c>
      <c r="R14" s="547">
        <f>'4-2基礎(コスト)'!Z9</f>
        <v>0</v>
      </c>
      <c r="S14" s="547">
        <f>'4-2基礎(コスト)'!AA9</f>
        <v>0</v>
      </c>
      <c r="T14" s="547">
        <f>'4-2基礎(コスト)'!AB9</f>
        <v>0</v>
      </c>
      <c r="U14" s="542">
        <f>'4-2基礎(コスト)'!AC9</f>
        <v>0</v>
      </c>
      <c r="V14" s="546">
        <f>'4-2基礎(コスト)'!AD9</f>
        <v>0</v>
      </c>
      <c r="W14" s="570">
        <f>'4-2基礎(コスト)'!AE9</f>
        <v>0</v>
      </c>
      <c r="X14" s="547">
        <f>'4-2基礎(コスト)'!AF9</f>
        <v>0</v>
      </c>
      <c r="Y14" s="547">
        <f>'4-2基礎(コスト)'!AG9</f>
        <v>0</v>
      </c>
      <c r="Z14" s="542">
        <f>'4-2基礎(コスト)'!AH9</f>
        <v>0</v>
      </c>
      <c r="AA14" s="570">
        <f>'4-2基礎(コスト)'!AI9</f>
        <v>0</v>
      </c>
      <c r="AB14" s="547">
        <f>'4-2基礎(コスト)'!AJ9</f>
        <v>0</v>
      </c>
      <c r="AC14" s="547">
        <f>'4-2基礎(コスト)'!AK9</f>
        <v>0</v>
      </c>
      <c r="AD14" s="547">
        <f>'4-2基礎(コスト)'!AL9</f>
        <v>0</v>
      </c>
      <c r="AE14" s="542">
        <f>'4-2基礎(コスト)'!AM9</f>
        <v>0</v>
      </c>
      <c r="AF14" s="574"/>
      <c r="AH14" s="538" t="str">
        <f>'4-3基礎(計算案内)'!V11</f>
        <v>EIL</v>
      </c>
    </row>
    <row r="15" spans="1:34" ht="14.25" x14ac:dyDescent="0.15">
      <c r="A15" s="156"/>
      <c r="C15" s="101"/>
      <c r="D15" s="1005"/>
      <c r="E15" s="109"/>
      <c r="F15" s="630" t="s">
        <v>5</v>
      </c>
      <c r="G15" s="631">
        <f t="array" ref="G15">IF(G$7="",,SUM(IF(ISERROR(SEARCH(G$7,$AH$13:$AH$14)),,G$13:G$14)))</f>
        <v>0</v>
      </c>
      <c r="H15" s="632">
        <f t="array" ref="H15">IF(H$7="",,SUM(IF(ISERROR(SEARCH(H$7,$AH$13:$AH$14)),,H$13:H$14)))</f>
        <v>0</v>
      </c>
      <c r="I15" s="632">
        <f t="array" ref="I15">IF(I$7="",,SUM(IF(ISERROR(SEARCH(I$7,$AH$13:$AH$14)),,I$13:I$14)))</f>
        <v>0</v>
      </c>
      <c r="J15" s="632">
        <f t="array" ref="J15">IF(J$7="",,SUM(IF(ISERROR(SEARCH(J$7,$AH$13:$AH$14)),,J$13:J$14)))</f>
        <v>0</v>
      </c>
      <c r="K15" s="662">
        <f t="array" ref="K15">IF(K$7="",,SUM(IF(ISERROR(SEARCH(K$7,$AH$13:$AH$14)),,K$13:K$14)))</f>
        <v>0</v>
      </c>
      <c r="L15" s="663">
        <f t="array" ref="L15">IF(L$7="",,SUM(IF(ISERROR(SEARCH(L$7,$AH$13:$AH$14)),,L$13:L$14)))</f>
        <v>0</v>
      </c>
      <c r="M15" s="635">
        <f t="array" ref="M15">IF(M$7="",,SUM(IF(ISERROR(SEARCH(M$7,$AH$13:$AH$14)),,M$13:M$14)))</f>
        <v>0</v>
      </c>
      <c r="N15" s="635">
        <f t="array" ref="N15">IF(N$7="",,SUM(IF(ISERROR(SEARCH(N$7,$AH$13:$AH$14)),,N$13:N$14)))</f>
        <v>0</v>
      </c>
      <c r="O15" s="635">
        <f t="array" ref="O15">IF(O$7="",,SUM(IF(ISERROR(SEARCH(O$7,$AH$13:$AH$14)),,O$13:O$14)))</f>
        <v>0</v>
      </c>
      <c r="P15" s="662">
        <f t="array" ref="P15">IF(P$7="",,SUM(IF(ISERROR(SEARCH(P$7,$AH$13:$AH$14)),,P$13:P$14)))</f>
        <v>0</v>
      </c>
      <c r="Q15" s="663">
        <f t="array" ref="Q15">IF(Q$7="",,SUM(IF(ISERROR(SEARCH(Q$7,$AH$13:$AH$14)),,Q$13:Q$14)))</f>
        <v>0</v>
      </c>
      <c r="R15" s="635">
        <f t="array" ref="R15">IF(R$7="",,SUM(IF(ISERROR(SEARCH(R$7,$AH$13:$AH$14)),,R$13:R$14)))</f>
        <v>0</v>
      </c>
      <c r="S15" s="635">
        <f t="array" ref="S15">IF(S$7="",,SUM(IF(ISERROR(SEARCH(S$7,$AH$13:$AH$14)),,S$13:S$14)))</f>
        <v>0</v>
      </c>
      <c r="T15" s="635">
        <f t="array" ref="T15">IF(T$7="",,SUM(IF(ISERROR(SEARCH(T$7,$AH$13:$AH$14)),,T$13:T$14)))</f>
        <v>0</v>
      </c>
      <c r="U15" s="662">
        <f t="array" ref="U15">IF(U$7="",,SUM(IF(ISERROR(SEARCH(U$7,$AH$13:$AH$14)),,U$13:U$14)))</f>
        <v>0</v>
      </c>
      <c r="V15" s="663">
        <f t="array" ref="V15">IF(V$7="",,SUM(IF(ISERROR(SEARCH(V$7,$AH$13:$AH$14)),,V$13:V$14)))</f>
        <v>0</v>
      </c>
      <c r="W15" s="637">
        <f t="array" ref="W15">IF(W$7="",,SUM(IF(ISERROR(SEARCH(W$7,$AH$13:$AH$14)),,W$13:W$14)))</f>
        <v>0</v>
      </c>
      <c r="X15" s="635">
        <f t="array" ref="X15">IF(X$7="",,SUM(IF(ISERROR(SEARCH(X$7,$AH$13:$AH$14)),,X$13:X$14)))</f>
        <v>0</v>
      </c>
      <c r="Y15" s="635">
        <f t="array" ref="Y15">IF(Y$7="",,SUM(IF(ISERROR(SEARCH(Y$7,$AH$13:$AH$14)),,Y$13:Y$14)))</f>
        <v>0</v>
      </c>
      <c r="Z15" s="662">
        <f t="array" ref="Z15">IF(Z$7="",,SUM(IF(ISERROR(SEARCH(Z$7,$AH$13:$AH$14)),,Z$13:Z$14)))</f>
        <v>0</v>
      </c>
      <c r="AA15" s="663">
        <f t="array" ref="AA15">IF(AA$7="",,SUM(IF(ISERROR(SEARCH(AA$7,$AH$13:$AH$14)),,AA$13:AA$14)))</f>
        <v>0</v>
      </c>
      <c r="AB15" s="635">
        <f t="array" ref="AB15">IF(AB$7="",,SUM(IF(ISERROR(SEARCH(AB$7,$AH$13:$AH$14)),,AB$13:AB$14)))</f>
        <v>0</v>
      </c>
      <c r="AC15" s="635">
        <f t="array" ref="AC15">IF(AC$7="",,SUM(IF(ISERROR(SEARCH(AC$7,$AH$13:$AH$14)),,AC$13:AC$14)))</f>
        <v>0</v>
      </c>
      <c r="AD15" s="635">
        <f t="array" ref="AD15">IF(AD$7="",,SUM(IF(ISERROR(SEARCH(AD$7,$AH$13:$AH$14)),,AD$13:AD$14)))</f>
        <v>0</v>
      </c>
      <c r="AE15" s="662">
        <f t="array" ref="AE15">IF(AE$7="",,SUM(IF(ISERROR(SEARCH(AE$7,$AH$13:$AH$14)),,AE$13:AE$14)))</f>
        <v>0</v>
      </c>
      <c r="AF15" s="667">
        <f t="shared" si="0"/>
        <v>0</v>
      </c>
      <c r="AH15" s="607"/>
    </row>
    <row r="16" spans="1:34" ht="14.25" x14ac:dyDescent="0.15">
      <c r="A16" s="156"/>
      <c r="C16" s="101"/>
      <c r="D16" s="1003" t="s">
        <v>24</v>
      </c>
      <c r="E16" s="106" t="s">
        <v>24</v>
      </c>
      <c r="F16" s="107" t="s">
        <v>52</v>
      </c>
      <c r="G16" s="216">
        <f>'4-2基礎(コスト)'!O11</f>
        <v>0</v>
      </c>
      <c r="H16" s="216">
        <f>'4-2基礎(コスト)'!P11</f>
        <v>0</v>
      </c>
      <c r="I16" s="216">
        <f>'4-2基礎(コスト)'!Q11</f>
        <v>0</v>
      </c>
      <c r="J16" s="216">
        <f>'4-2基礎(コスト)'!R11</f>
        <v>0</v>
      </c>
      <c r="K16" s="664">
        <f>'4-2基礎(コスト)'!S11</f>
        <v>0</v>
      </c>
      <c r="L16" s="665">
        <f>'4-2基礎(コスト)'!T11</f>
        <v>0</v>
      </c>
      <c r="M16" s="547">
        <f>'4-2基礎(コスト)'!U11</f>
        <v>0</v>
      </c>
      <c r="N16" s="547">
        <f>'4-2基礎(コスト)'!V11</f>
        <v>0</v>
      </c>
      <c r="O16" s="547">
        <f>'4-2基礎(コスト)'!W11</f>
        <v>0</v>
      </c>
      <c r="P16" s="664">
        <f>'4-2基礎(コスト)'!X11</f>
        <v>0</v>
      </c>
      <c r="Q16" s="665">
        <f>'4-2基礎(コスト)'!Y11</f>
        <v>0</v>
      </c>
      <c r="R16" s="547">
        <f>'4-2基礎(コスト)'!Z11</f>
        <v>0</v>
      </c>
      <c r="S16" s="547">
        <f>'4-2基礎(コスト)'!AA11</f>
        <v>0</v>
      </c>
      <c r="T16" s="547">
        <f>'4-2基礎(コスト)'!AB11</f>
        <v>0</v>
      </c>
      <c r="U16" s="664">
        <f>'4-2基礎(コスト)'!AC11</f>
        <v>0</v>
      </c>
      <c r="V16" s="665">
        <f>'4-2基礎(コスト)'!AD11</f>
        <v>0</v>
      </c>
      <c r="W16" s="570">
        <f>'4-2基礎(コスト)'!AE11</f>
        <v>0</v>
      </c>
      <c r="X16" s="547">
        <f>'4-2基礎(コスト)'!AF11</f>
        <v>0</v>
      </c>
      <c r="Y16" s="547">
        <f>'4-2基礎(コスト)'!AG11</f>
        <v>0</v>
      </c>
      <c r="Z16" s="664">
        <f>'4-2基礎(コスト)'!AH11</f>
        <v>0</v>
      </c>
      <c r="AA16" s="665">
        <f>'4-2基礎(コスト)'!AI11</f>
        <v>0</v>
      </c>
      <c r="AB16" s="547">
        <f>'4-2基礎(コスト)'!AJ11</f>
        <v>0</v>
      </c>
      <c r="AC16" s="547">
        <f>'4-2基礎(コスト)'!AK11</f>
        <v>0</v>
      </c>
      <c r="AD16" s="547">
        <f>'4-2基礎(コスト)'!AL11</f>
        <v>0</v>
      </c>
      <c r="AE16" s="664">
        <f>'4-2基礎(コスト)'!AM11</f>
        <v>0</v>
      </c>
      <c r="AF16" s="668"/>
      <c r="AH16" s="538" t="str">
        <f>'4-3基礎(計算案内)'!V13</f>
        <v>EGIJLM</v>
      </c>
    </row>
    <row r="17" spans="1:34" ht="14.25" x14ac:dyDescent="0.15">
      <c r="A17" s="156"/>
      <c r="C17" s="101"/>
      <c r="D17" s="1005"/>
      <c r="E17" s="109"/>
      <c r="F17" s="630" t="s">
        <v>7</v>
      </c>
      <c r="G17" s="631">
        <f t="array" ref="G17">IF(G$7="",,SUM(IF(ISERROR(SEARCH(G$7,$AH$16)),,G$16)))</f>
        <v>0</v>
      </c>
      <c r="H17" s="632">
        <f t="array" ref="H17">IF(H$7="",,SUM(IF(ISERROR(SEARCH(H$7,$AH$16)),,H$16)))</f>
        <v>0</v>
      </c>
      <c r="I17" s="632">
        <f t="array" ref="I17">IF(I$7="",,SUM(IF(ISERROR(SEARCH(I$7,$AH$16)),,I$16)))</f>
        <v>0</v>
      </c>
      <c r="J17" s="632">
        <f t="array" ref="J17">IF(J$7="",,SUM(IF(ISERROR(SEARCH(J$7,$AH$16)),,J$16)))</f>
        <v>0</v>
      </c>
      <c r="K17" s="662">
        <f t="array" ref="K17">IF(K$7="",,SUM(IF(ISERROR(SEARCH(K$7,$AH$16)),,K$16)))</f>
        <v>0</v>
      </c>
      <c r="L17" s="663">
        <f t="array" ref="L17">IF(L$7="",,SUM(IF(ISERROR(SEARCH(L$7,$AH$16)),,L$16)))</f>
        <v>0</v>
      </c>
      <c r="M17" s="635">
        <f t="array" ref="M17">IF(M$7="",,SUM(IF(ISERROR(SEARCH(M$7,$AH$16)),,M$16)))</f>
        <v>0</v>
      </c>
      <c r="N17" s="635">
        <f t="array" ref="N17">IF(N$7="",,SUM(IF(ISERROR(SEARCH(N$7,$AH$16)),,N$16)))</f>
        <v>0</v>
      </c>
      <c r="O17" s="635">
        <f t="array" ref="O17">IF(O$7="",,SUM(IF(ISERROR(SEARCH(O$7,$AH$16)),,O$16)))</f>
        <v>0</v>
      </c>
      <c r="P17" s="662">
        <f t="array" ref="P17">IF(P$7="",,SUM(IF(ISERROR(SEARCH(P$7,$AH$16)),,P$16)))</f>
        <v>0</v>
      </c>
      <c r="Q17" s="663">
        <f t="array" ref="Q17">IF(Q$7="",,SUM(IF(ISERROR(SEARCH(Q$7,$AH$16)),,Q$16)))</f>
        <v>0</v>
      </c>
      <c r="R17" s="635">
        <f t="array" ref="R17">IF(R$7="",,SUM(IF(ISERROR(SEARCH(R$7,$AH$16)),,R$16)))</f>
        <v>0</v>
      </c>
      <c r="S17" s="635">
        <f t="array" ref="S17">IF(S$7="",,SUM(IF(ISERROR(SEARCH(S$7,$AH$16)),,S$16)))</f>
        <v>0</v>
      </c>
      <c r="T17" s="635">
        <f t="array" ref="T17">IF(T$7="",,SUM(IF(ISERROR(SEARCH(T$7,$AH$16)),,T$16)))</f>
        <v>0</v>
      </c>
      <c r="U17" s="662">
        <f t="array" ref="U17">IF(U$7="",,SUM(IF(ISERROR(SEARCH(U$7,$AH$16)),,U$16)))</f>
        <v>0</v>
      </c>
      <c r="V17" s="663">
        <f t="array" ref="V17">IF(V$7="",,SUM(IF(ISERROR(SEARCH(V$7,$AH$16)),,V$16)))</f>
        <v>0</v>
      </c>
      <c r="W17" s="637">
        <f t="array" ref="W17">IF(W$7="",,SUM(IF(ISERROR(SEARCH(W$7,$AH$16)),,W$16)))</f>
        <v>0</v>
      </c>
      <c r="X17" s="635">
        <f t="array" ref="X17">IF(X$7="",,SUM(IF(ISERROR(SEARCH(X$7,$AH$16)),,X$16)))</f>
        <v>0</v>
      </c>
      <c r="Y17" s="635">
        <f t="array" ref="Y17">IF(Y$7="",,SUM(IF(ISERROR(SEARCH(Y$7,$AH$16)),,Y$16)))</f>
        <v>0</v>
      </c>
      <c r="Z17" s="662">
        <f t="array" ref="Z17">IF(Z$7="",,SUM(IF(ISERROR(SEARCH(Z$7,$AH$16)),,Z$16)))</f>
        <v>0</v>
      </c>
      <c r="AA17" s="663">
        <f t="array" ref="AA17">IF(AA$7="",,SUM(IF(ISERROR(SEARCH(AA$7,$AH$16)),,AA$16)))</f>
        <v>0</v>
      </c>
      <c r="AB17" s="635">
        <f t="array" ref="AB17">IF(AB$7="",,SUM(IF(ISERROR(SEARCH(AB$7,$AH$16)),,AB$16)))</f>
        <v>0</v>
      </c>
      <c r="AC17" s="635">
        <f t="array" ref="AC17">IF(AC$7="",,SUM(IF(ISERROR(SEARCH(AC$7,$AH$16)),,AC$16)))</f>
        <v>0</v>
      </c>
      <c r="AD17" s="635">
        <f t="array" ref="AD17">IF(AD$7="",,SUM(IF(ISERROR(SEARCH(AD$7,$AH$16)),,AD$16)))</f>
        <v>0</v>
      </c>
      <c r="AE17" s="662">
        <f t="array" ref="AE17">IF(AE$7="",,SUM(IF(ISERROR(SEARCH(AE$7,$AH$16)),,AE$16)))</f>
        <v>0</v>
      </c>
      <c r="AF17" s="667">
        <f t="shared" si="0"/>
        <v>0</v>
      </c>
      <c r="AH17" s="541"/>
    </row>
    <row r="18" spans="1:34" ht="14.25" x14ac:dyDescent="0.15">
      <c r="A18" s="156"/>
      <c r="C18" s="101"/>
      <c r="D18" s="683" t="s">
        <v>51</v>
      </c>
      <c r="E18" s="110" t="s">
        <v>18</v>
      </c>
      <c r="F18" s="107" t="s">
        <v>355</v>
      </c>
      <c r="G18" s="216">
        <f>'4-2基礎(コスト)'!O13</f>
        <v>0</v>
      </c>
      <c r="H18" s="216">
        <f>'4-2基礎(コスト)'!P13</f>
        <v>0</v>
      </c>
      <c r="I18" s="216">
        <f>'4-2基礎(コスト)'!Q13</f>
        <v>0</v>
      </c>
      <c r="J18" s="216">
        <f>'4-2基礎(コスト)'!R13</f>
        <v>0</v>
      </c>
      <c r="K18" s="664">
        <f>'4-2基礎(コスト)'!S13</f>
        <v>0</v>
      </c>
      <c r="L18" s="665">
        <f>'4-2基礎(コスト)'!T13</f>
        <v>0</v>
      </c>
      <c r="M18" s="547">
        <f>'4-2基礎(コスト)'!U13</f>
        <v>0</v>
      </c>
      <c r="N18" s="547">
        <f>'4-2基礎(コスト)'!V13</f>
        <v>0</v>
      </c>
      <c r="O18" s="547">
        <f>'4-2基礎(コスト)'!W13</f>
        <v>0</v>
      </c>
      <c r="P18" s="664">
        <f>'4-2基礎(コスト)'!X13</f>
        <v>0</v>
      </c>
      <c r="Q18" s="665">
        <f>'4-2基礎(コスト)'!Y13</f>
        <v>0</v>
      </c>
      <c r="R18" s="547">
        <f>'4-2基礎(コスト)'!Z13</f>
        <v>0</v>
      </c>
      <c r="S18" s="547">
        <f>'4-2基礎(コスト)'!AA13</f>
        <v>0</v>
      </c>
      <c r="T18" s="547">
        <f>'4-2基礎(コスト)'!AB13</f>
        <v>0</v>
      </c>
      <c r="U18" s="664">
        <f>'4-2基礎(コスト)'!AC13</f>
        <v>0</v>
      </c>
      <c r="V18" s="665">
        <f>'4-2基礎(コスト)'!AD13</f>
        <v>0</v>
      </c>
      <c r="W18" s="570">
        <f>'4-2基礎(コスト)'!AE13</f>
        <v>0</v>
      </c>
      <c r="X18" s="547">
        <f>'4-2基礎(コスト)'!AF13</f>
        <v>0</v>
      </c>
      <c r="Y18" s="547">
        <f>'4-2基礎(コスト)'!AG13</f>
        <v>0</v>
      </c>
      <c r="Z18" s="664">
        <f>'4-2基礎(コスト)'!AH13</f>
        <v>0</v>
      </c>
      <c r="AA18" s="665">
        <f>'4-2基礎(コスト)'!AI13</f>
        <v>0</v>
      </c>
      <c r="AB18" s="547">
        <f>'4-2基礎(コスト)'!AJ13</f>
        <v>0</v>
      </c>
      <c r="AC18" s="547">
        <f>'4-2基礎(コスト)'!AK13</f>
        <v>0</v>
      </c>
      <c r="AD18" s="547">
        <f>'4-2基礎(コスト)'!AL13</f>
        <v>0</v>
      </c>
      <c r="AE18" s="664">
        <f>'4-2基礎(コスト)'!AM13</f>
        <v>0</v>
      </c>
      <c r="AF18" s="669"/>
      <c r="AH18" s="538" t="str">
        <f>'4-3基礎(計算案内)'!V15</f>
        <v/>
      </c>
    </row>
    <row r="19" spans="1:34" ht="14.25" x14ac:dyDescent="0.15">
      <c r="A19" s="156"/>
      <c r="C19" s="101"/>
      <c r="D19" s="505"/>
      <c r="E19" s="111"/>
      <c r="F19" s="107" t="s">
        <v>356</v>
      </c>
      <c r="G19" s="216">
        <f>'4-2基礎(コスト)'!O14</f>
        <v>0</v>
      </c>
      <c r="H19" s="216">
        <f>'4-2基礎(コスト)'!P14</f>
        <v>0</v>
      </c>
      <c r="I19" s="216">
        <f>'4-2基礎(コスト)'!Q14</f>
        <v>0</v>
      </c>
      <c r="J19" s="216">
        <f>'4-2基礎(コスト)'!R14</f>
        <v>0</v>
      </c>
      <c r="K19" s="664">
        <f>'4-2基礎(コスト)'!S14</f>
        <v>0</v>
      </c>
      <c r="L19" s="665">
        <f>'4-2基礎(コスト)'!T14</f>
        <v>0</v>
      </c>
      <c r="M19" s="547">
        <f>'4-2基礎(コスト)'!U14</f>
        <v>0</v>
      </c>
      <c r="N19" s="547">
        <f>'4-2基礎(コスト)'!V14</f>
        <v>0</v>
      </c>
      <c r="O19" s="547">
        <f>'4-2基礎(コスト)'!W14</f>
        <v>0</v>
      </c>
      <c r="P19" s="664">
        <f>'4-2基礎(コスト)'!X14</f>
        <v>0</v>
      </c>
      <c r="Q19" s="665">
        <f>'4-2基礎(コスト)'!Y14</f>
        <v>0</v>
      </c>
      <c r="R19" s="547">
        <f>'4-2基礎(コスト)'!Z14</f>
        <v>0</v>
      </c>
      <c r="S19" s="547">
        <f>'4-2基礎(コスト)'!AA14</f>
        <v>0</v>
      </c>
      <c r="T19" s="547">
        <f>'4-2基礎(コスト)'!AB14</f>
        <v>0</v>
      </c>
      <c r="U19" s="664">
        <f>'4-2基礎(コスト)'!AC14</f>
        <v>0</v>
      </c>
      <c r="V19" s="665">
        <f>'4-2基礎(コスト)'!AD14</f>
        <v>0</v>
      </c>
      <c r="W19" s="570">
        <f>'4-2基礎(コスト)'!AE14</f>
        <v>0</v>
      </c>
      <c r="X19" s="547">
        <f>'4-2基礎(コスト)'!AF14</f>
        <v>0</v>
      </c>
      <c r="Y19" s="547">
        <f>'4-2基礎(コスト)'!AG14</f>
        <v>0</v>
      </c>
      <c r="Z19" s="664">
        <f>'4-2基礎(コスト)'!AH14</f>
        <v>0</v>
      </c>
      <c r="AA19" s="665">
        <f>'4-2基礎(コスト)'!AI14</f>
        <v>0</v>
      </c>
      <c r="AB19" s="547">
        <f>'4-2基礎(コスト)'!AJ14</f>
        <v>0</v>
      </c>
      <c r="AC19" s="547">
        <f>'4-2基礎(コスト)'!AK14</f>
        <v>0</v>
      </c>
      <c r="AD19" s="547">
        <f>'4-2基礎(コスト)'!AL14</f>
        <v>0</v>
      </c>
      <c r="AE19" s="664">
        <f>'4-2基礎(コスト)'!AM14</f>
        <v>0</v>
      </c>
      <c r="AF19" s="575"/>
      <c r="AH19" s="538" t="str">
        <f>'4-3基礎(計算案内)'!V16</f>
        <v>B G</v>
      </c>
    </row>
    <row r="20" spans="1:34" ht="14.25" x14ac:dyDescent="0.15">
      <c r="A20" s="156"/>
      <c r="C20" s="101"/>
      <c r="D20" s="505"/>
      <c r="E20" s="110" t="s">
        <v>19</v>
      </c>
      <c r="F20" s="107" t="s">
        <v>357</v>
      </c>
      <c r="G20" s="216">
        <f>'4-2基礎(コスト)'!O15</f>
        <v>0</v>
      </c>
      <c r="H20" s="216">
        <f>'4-2基礎(コスト)'!P15</f>
        <v>0</v>
      </c>
      <c r="I20" s="216">
        <f>'4-2基礎(コスト)'!Q15</f>
        <v>0</v>
      </c>
      <c r="J20" s="216">
        <f>'4-2基礎(コスト)'!R15</f>
        <v>0</v>
      </c>
      <c r="K20" s="664">
        <f>'4-2基礎(コスト)'!S15</f>
        <v>0</v>
      </c>
      <c r="L20" s="665">
        <f>'4-2基礎(コスト)'!T15</f>
        <v>0</v>
      </c>
      <c r="M20" s="547">
        <f>'4-2基礎(コスト)'!U15</f>
        <v>0</v>
      </c>
      <c r="N20" s="547">
        <f>'4-2基礎(コスト)'!V15</f>
        <v>0</v>
      </c>
      <c r="O20" s="547">
        <f>'4-2基礎(コスト)'!W15</f>
        <v>0</v>
      </c>
      <c r="P20" s="664">
        <f>'4-2基礎(コスト)'!X15</f>
        <v>0</v>
      </c>
      <c r="Q20" s="665">
        <f>'4-2基礎(コスト)'!Y15</f>
        <v>0</v>
      </c>
      <c r="R20" s="547">
        <f>'4-2基礎(コスト)'!Z15</f>
        <v>0</v>
      </c>
      <c r="S20" s="547">
        <f>'4-2基礎(コスト)'!AA15</f>
        <v>0</v>
      </c>
      <c r="T20" s="547">
        <f>'4-2基礎(コスト)'!AB15</f>
        <v>0</v>
      </c>
      <c r="U20" s="664">
        <f>'4-2基礎(コスト)'!AC15</f>
        <v>0</v>
      </c>
      <c r="V20" s="665">
        <f>'4-2基礎(コスト)'!AD15</f>
        <v>0</v>
      </c>
      <c r="W20" s="570">
        <f>'4-2基礎(コスト)'!AE15</f>
        <v>0</v>
      </c>
      <c r="X20" s="547">
        <f>'4-2基礎(コスト)'!AF15</f>
        <v>0</v>
      </c>
      <c r="Y20" s="547">
        <f>'4-2基礎(コスト)'!AG15</f>
        <v>0</v>
      </c>
      <c r="Z20" s="664">
        <f>'4-2基礎(コスト)'!AH15</f>
        <v>0</v>
      </c>
      <c r="AA20" s="665">
        <f>'4-2基礎(コスト)'!AI15</f>
        <v>0</v>
      </c>
      <c r="AB20" s="547">
        <f>'4-2基礎(コスト)'!AJ15</f>
        <v>0</v>
      </c>
      <c r="AC20" s="547">
        <f>'4-2基礎(コスト)'!AK15</f>
        <v>0</v>
      </c>
      <c r="AD20" s="547">
        <f>'4-2基礎(コスト)'!AL15</f>
        <v>0</v>
      </c>
      <c r="AE20" s="664">
        <f>'4-2基礎(コスト)'!AM15</f>
        <v>0</v>
      </c>
      <c r="AF20" s="575"/>
      <c r="AH20" s="538" t="str">
        <f>'4-3基礎(計算案内)'!V17</f>
        <v/>
      </c>
    </row>
    <row r="21" spans="1:34" ht="14.25" x14ac:dyDescent="0.15">
      <c r="A21" s="156"/>
      <c r="C21" s="101"/>
      <c r="D21" s="505"/>
      <c r="E21" s="111"/>
      <c r="F21" s="107" t="s">
        <v>358</v>
      </c>
      <c r="G21" s="216">
        <f>'4-2基礎(コスト)'!O16</f>
        <v>0</v>
      </c>
      <c r="H21" s="216">
        <f>'4-2基礎(コスト)'!P16</f>
        <v>0</v>
      </c>
      <c r="I21" s="216">
        <f>'4-2基礎(コスト)'!Q16</f>
        <v>0</v>
      </c>
      <c r="J21" s="216">
        <f>'4-2基礎(コスト)'!R16</f>
        <v>0</v>
      </c>
      <c r="K21" s="664">
        <f>'4-2基礎(コスト)'!S16</f>
        <v>0</v>
      </c>
      <c r="L21" s="665">
        <f>'4-2基礎(コスト)'!T16</f>
        <v>0</v>
      </c>
      <c r="M21" s="547">
        <f>'4-2基礎(コスト)'!U16</f>
        <v>0</v>
      </c>
      <c r="N21" s="547">
        <f>'4-2基礎(コスト)'!V16</f>
        <v>0</v>
      </c>
      <c r="O21" s="547">
        <f>'4-2基礎(コスト)'!W16</f>
        <v>0</v>
      </c>
      <c r="P21" s="664">
        <f>'4-2基礎(コスト)'!X16</f>
        <v>0</v>
      </c>
      <c r="Q21" s="665">
        <f>'4-2基礎(コスト)'!Y16</f>
        <v>0</v>
      </c>
      <c r="R21" s="547">
        <f>'4-2基礎(コスト)'!Z16</f>
        <v>0</v>
      </c>
      <c r="S21" s="547">
        <f>'4-2基礎(コスト)'!AA16</f>
        <v>0</v>
      </c>
      <c r="T21" s="547">
        <f>'4-2基礎(コスト)'!AB16</f>
        <v>0</v>
      </c>
      <c r="U21" s="664">
        <f>'4-2基礎(コスト)'!AC16</f>
        <v>0</v>
      </c>
      <c r="V21" s="665">
        <f>'4-2基礎(コスト)'!AD16</f>
        <v>0</v>
      </c>
      <c r="W21" s="570">
        <f>'4-2基礎(コスト)'!AE16</f>
        <v>0</v>
      </c>
      <c r="X21" s="547">
        <f>'4-2基礎(コスト)'!AF16</f>
        <v>0</v>
      </c>
      <c r="Y21" s="547">
        <f>'4-2基礎(コスト)'!AG16</f>
        <v>0</v>
      </c>
      <c r="Z21" s="664">
        <f>'4-2基礎(コスト)'!AH16</f>
        <v>0</v>
      </c>
      <c r="AA21" s="665">
        <f>'4-2基礎(コスト)'!AI16</f>
        <v>0</v>
      </c>
      <c r="AB21" s="547">
        <f>'4-2基礎(コスト)'!AJ16</f>
        <v>0</v>
      </c>
      <c r="AC21" s="547">
        <f>'4-2基礎(コスト)'!AK16</f>
        <v>0</v>
      </c>
      <c r="AD21" s="547">
        <f>'4-2基礎(コスト)'!AL16</f>
        <v>0</v>
      </c>
      <c r="AE21" s="664">
        <f>'4-2基礎(コスト)'!AM16</f>
        <v>0</v>
      </c>
      <c r="AF21" s="575"/>
      <c r="AH21" s="538" t="str">
        <f>'4-3基礎(計算案内)'!V18</f>
        <v>B G</v>
      </c>
    </row>
    <row r="22" spans="1:34" ht="14.25" x14ac:dyDescent="0.15">
      <c r="A22" s="156"/>
      <c r="C22" s="101"/>
      <c r="D22" s="505"/>
      <c r="E22" s="110" t="s">
        <v>28</v>
      </c>
      <c r="F22" s="107" t="s">
        <v>29</v>
      </c>
      <c r="G22" s="216">
        <f>'4-2基礎(コスト)'!O17</f>
        <v>600</v>
      </c>
      <c r="H22" s="216">
        <f>'4-2基礎(コスト)'!P17</f>
        <v>606</v>
      </c>
      <c r="I22" s="216">
        <f>'4-2基礎(コスト)'!Q17</f>
        <v>612.06000000000006</v>
      </c>
      <c r="J22" s="216">
        <f>'4-2基礎(コスト)'!R17</f>
        <v>618.18060000000003</v>
      </c>
      <c r="K22" s="664">
        <f>'4-2基礎(コスト)'!S17</f>
        <v>624.36240600000008</v>
      </c>
      <c r="L22" s="665">
        <f>'4-2基礎(コスト)'!T17</f>
        <v>630.60603006000008</v>
      </c>
      <c r="M22" s="547">
        <f>'4-2基礎(コスト)'!U17</f>
        <v>636.91209036060013</v>
      </c>
      <c r="N22" s="547">
        <f>'4-2基礎(コスト)'!V17</f>
        <v>643.28121126420615</v>
      </c>
      <c r="O22" s="547">
        <f>'4-2基礎(コスト)'!W17</f>
        <v>649.71402337684822</v>
      </c>
      <c r="P22" s="664">
        <f>'4-2基礎(コスト)'!X17</f>
        <v>656.21116361061672</v>
      </c>
      <c r="Q22" s="665">
        <f>'4-2基礎(コスト)'!Y17</f>
        <v>662.77327524672285</v>
      </c>
      <c r="R22" s="547">
        <f>'4-2基礎(コスト)'!Z17</f>
        <v>669.40100799919003</v>
      </c>
      <c r="S22" s="547">
        <f>'4-2基礎(コスト)'!AA17</f>
        <v>676.09501807918195</v>
      </c>
      <c r="T22" s="547">
        <f>'4-2基礎(コスト)'!AB17</f>
        <v>682.85596825997379</v>
      </c>
      <c r="U22" s="664">
        <f>'4-2基礎(コスト)'!AC17</f>
        <v>689.68452794257348</v>
      </c>
      <c r="V22" s="665">
        <f>'4-2基礎(コスト)'!AD17</f>
        <v>696.58137322199923</v>
      </c>
      <c r="W22" s="570">
        <f>'4-2基礎(コスト)'!AE17</f>
        <v>703.54718695421923</v>
      </c>
      <c r="X22" s="547">
        <f>'4-2基礎(コスト)'!AF17</f>
        <v>710.58265882376145</v>
      </c>
      <c r="Y22" s="547">
        <f>'4-2基礎(コスト)'!AG17</f>
        <v>717.68848541199907</v>
      </c>
      <c r="Z22" s="664">
        <f>'4-2基礎(コスト)'!AH17</f>
        <v>724.86537026611904</v>
      </c>
      <c r="AA22" s="665">
        <f>'4-2基礎(コスト)'!AI17</f>
        <v>732.1140239687802</v>
      </c>
      <c r="AB22" s="547">
        <f>'4-2基礎(コスト)'!AJ17</f>
        <v>739.435164208468</v>
      </c>
      <c r="AC22" s="547">
        <f>'4-2基礎(コスト)'!AK17</f>
        <v>746.82951585055264</v>
      </c>
      <c r="AD22" s="547">
        <f>'4-2基礎(コスト)'!AL17</f>
        <v>754.29781100905814</v>
      </c>
      <c r="AE22" s="664">
        <f>'4-2基礎(コスト)'!AM17</f>
        <v>761.84078911914878</v>
      </c>
      <c r="AF22" s="575"/>
      <c r="AH22" s="538" t="str">
        <f>'4-3基礎(計算案内)'!V19</f>
        <v xml:space="preserve">B </v>
      </c>
    </row>
    <row r="23" spans="1:34" ht="14.25" x14ac:dyDescent="0.15">
      <c r="A23" s="156"/>
      <c r="C23" s="101"/>
      <c r="D23" s="505"/>
      <c r="E23" s="111"/>
      <c r="F23" s="107" t="s">
        <v>54</v>
      </c>
      <c r="G23" s="216">
        <f>'4-2基礎(コスト)'!O18</f>
        <v>1150</v>
      </c>
      <c r="H23" s="216">
        <f>'4-2基礎(コスト)'!P18</f>
        <v>1161.5</v>
      </c>
      <c r="I23" s="216">
        <f>'4-2基礎(コスト)'!Q18</f>
        <v>1173.115</v>
      </c>
      <c r="J23" s="216">
        <f>'4-2基礎(コスト)'!R18</f>
        <v>1184.8461500000001</v>
      </c>
      <c r="K23" s="664">
        <f>'4-2基礎(コスト)'!S18</f>
        <v>1196.6946115000001</v>
      </c>
      <c r="L23" s="665">
        <f>'4-2基礎(コスト)'!T18</f>
        <v>1208.661557615</v>
      </c>
      <c r="M23" s="547">
        <f>'4-2基礎(コスト)'!U18</f>
        <v>1220.74817319115</v>
      </c>
      <c r="N23" s="547">
        <f>'4-2基礎(コスト)'!V18</f>
        <v>1232.9556549230615</v>
      </c>
      <c r="O23" s="547">
        <f>'4-2基礎(コスト)'!W18</f>
        <v>1245.2852114722921</v>
      </c>
      <c r="P23" s="664">
        <f>'4-2基礎(コスト)'!X18</f>
        <v>1257.7380635870149</v>
      </c>
      <c r="Q23" s="665">
        <f>'4-2基礎(コスト)'!Y18</f>
        <v>1270.3154442228852</v>
      </c>
      <c r="R23" s="547">
        <f>'4-2基礎(コスト)'!Z18</f>
        <v>1283.018598665114</v>
      </c>
      <c r="S23" s="547">
        <f>'4-2基礎(コスト)'!AA18</f>
        <v>1295.8487846517653</v>
      </c>
      <c r="T23" s="547">
        <f>'4-2基礎(コスト)'!AB18</f>
        <v>1308.8072724982831</v>
      </c>
      <c r="U23" s="664">
        <f>'4-2基礎(コスト)'!AC18</f>
        <v>1321.8953452232658</v>
      </c>
      <c r="V23" s="665">
        <f>'4-2基礎(コスト)'!AD18</f>
        <v>1335.1142986754985</v>
      </c>
      <c r="W23" s="570">
        <f>'4-2基礎(コスト)'!AE18</f>
        <v>1348.4654416622534</v>
      </c>
      <c r="X23" s="547">
        <f>'4-2基礎(コスト)'!AF18</f>
        <v>1361.950096078876</v>
      </c>
      <c r="Y23" s="547">
        <f>'4-2基礎(コスト)'!AG18</f>
        <v>1375.5695970396648</v>
      </c>
      <c r="Z23" s="664">
        <f>'4-2基礎(コスト)'!AH18</f>
        <v>1389.3252930100614</v>
      </c>
      <c r="AA23" s="665">
        <f>'4-2基礎(コスト)'!AI18</f>
        <v>1403.2185459401619</v>
      </c>
      <c r="AB23" s="547">
        <f>'4-2基礎(コスト)'!AJ18</f>
        <v>1417.2507313995636</v>
      </c>
      <c r="AC23" s="547">
        <f>'4-2基礎(コスト)'!AK18</f>
        <v>1431.4232387135592</v>
      </c>
      <c r="AD23" s="547">
        <f>'4-2基礎(コスト)'!AL18</f>
        <v>1445.7374711006948</v>
      </c>
      <c r="AE23" s="664">
        <f>'4-2基礎(コスト)'!AM18</f>
        <v>1460.1948458117017</v>
      </c>
      <c r="AF23" s="575"/>
      <c r="AH23" s="538" t="str">
        <f>'4-3基礎(計算案内)'!V20</f>
        <v xml:space="preserve">B </v>
      </c>
    </row>
    <row r="24" spans="1:34" ht="14.25" x14ac:dyDescent="0.15">
      <c r="A24" s="156"/>
      <c r="C24" s="101"/>
      <c r="D24" s="505"/>
      <c r="E24" s="111"/>
      <c r="F24" s="107" t="s">
        <v>30</v>
      </c>
      <c r="G24" s="216">
        <f>'4-2基礎(コスト)'!O19</f>
        <v>1000</v>
      </c>
      <c r="H24" s="216">
        <f>'4-2基礎(コスト)'!P19</f>
        <v>1010</v>
      </c>
      <c r="I24" s="216">
        <f>'4-2基礎(コスト)'!Q19</f>
        <v>1020.1</v>
      </c>
      <c r="J24" s="216">
        <f>'4-2基礎(コスト)'!R19</f>
        <v>1030.3009999999999</v>
      </c>
      <c r="K24" s="664">
        <f>'4-2基礎(コスト)'!S19</f>
        <v>1040.60401</v>
      </c>
      <c r="L24" s="665">
        <f>'4-2基礎(コスト)'!T19</f>
        <v>1051.0100500999999</v>
      </c>
      <c r="M24" s="547">
        <f>'4-2基礎(コスト)'!U19</f>
        <v>1061.5201506009998</v>
      </c>
      <c r="N24" s="547">
        <f>'4-2基礎(コスト)'!V19</f>
        <v>1072.1353521070098</v>
      </c>
      <c r="O24" s="547">
        <f>'4-2基礎(コスト)'!W19</f>
        <v>1082.8567056280799</v>
      </c>
      <c r="P24" s="664">
        <f>'4-2基礎(コスト)'!X19</f>
        <v>1093.6852726843608</v>
      </c>
      <c r="Q24" s="665">
        <f>'4-2基礎(コスト)'!Y19</f>
        <v>1104.6221254112045</v>
      </c>
      <c r="R24" s="547">
        <f>'4-2基礎(コスト)'!Z19</f>
        <v>1115.6683466653164</v>
      </c>
      <c r="S24" s="547">
        <f>'4-2基礎(コスト)'!AA19</f>
        <v>1126.8250301319697</v>
      </c>
      <c r="T24" s="547">
        <f>'4-2基礎(コスト)'!AB19</f>
        <v>1138.0932804332895</v>
      </c>
      <c r="U24" s="664">
        <f>'4-2基礎(コスト)'!AC19</f>
        <v>1149.4742132376223</v>
      </c>
      <c r="V24" s="665">
        <f>'4-2基礎(コスト)'!AD19</f>
        <v>1160.9689553699984</v>
      </c>
      <c r="W24" s="570">
        <f>'4-2基礎(コスト)'!AE19</f>
        <v>1172.5786449236984</v>
      </c>
      <c r="X24" s="547">
        <f>'4-2基礎(コスト)'!AF19</f>
        <v>1184.3044313729354</v>
      </c>
      <c r="Y24" s="547">
        <f>'4-2基礎(コスト)'!AG19</f>
        <v>1196.1474756866646</v>
      </c>
      <c r="Z24" s="664">
        <f>'4-2基礎(コスト)'!AH19</f>
        <v>1208.1089504435313</v>
      </c>
      <c r="AA24" s="665">
        <f>'4-2基礎(コスト)'!AI19</f>
        <v>1220.1900399479666</v>
      </c>
      <c r="AB24" s="547">
        <f>'4-2基礎(コスト)'!AJ19</f>
        <v>1232.3919403474463</v>
      </c>
      <c r="AC24" s="547">
        <f>'4-2基礎(コスト)'!AK19</f>
        <v>1244.7158597509208</v>
      </c>
      <c r="AD24" s="547">
        <f>'4-2基礎(コスト)'!AL19</f>
        <v>1257.1630183484301</v>
      </c>
      <c r="AE24" s="664">
        <f>'4-2基礎(コスト)'!AM19</f>
        <v>1269.7346485319144</v>
      </c>
      <c r="AF24" s="575"/>
      <c r="AH24" s="538" t="str">
        <f>'4-3基礎(計算案内)'!V21</f>
        <v>G</v>
      </c>
    </row>
    <row r="25" spans="1:34" ht="14.25" x14ac:dyDescent="0.15">
      <c r="A25" s="156"/>
      <c r="C25" s="101"/>
      <c r="D25" s="505"/>
      <c r="E25" s="105"/>
      <c r="F25" s="107" t="s">
        <v>31</v>
      </c>
      <c r="G25" s="216">
        <f>'4-2基礎(コスト)'!O20</f>
        <v>100</v>
      </c>
      <c r="H25" s="216">
        <f>'4-2基礎(コスト)'!P20</f>
        <v>101</v>
      </c>
      <c r="I25" s="216">
        <f>'4-2基礎(コスト)'!Q20</f>
        <v>102.01</v>
      </c>
      <c r="J25" s="216">
        <f>'4-2基礎(コスト)'!R20</f>
        <v>103.0301</v>
      </c>
      <c r="K25" s="664">
        <f>'4-2基礎(コスト)'!S20</f>
        <v>104.060401</v>
      </c>
      <c r="L25" s="665">
        <f>'4-2基礎(コスト)'!T20</f>
        <v>105.10100500999999</v>
      </c>
      <c r="M25" s="547">
        <f>'4-2基礎(コスト)'!U20</f>
        <v>106.1520150601</v>
      </c>
      <c r="N25" s="547">
        <f>'4-2基礎(コスト)'!V20</f>
        <v>107.213535210701</v>
      </c>
      <c r="O25" s="547">
        <f>'4-2基礎(コスト)'!W20</f>
        <v>108.28567056280801</v>
      </c>
      <c r="P25" s="664">
        <f>'4-2基礎(コスト)'!X20</f>
        <v>109.36852726843608</v>
      </c>
      <c r="Q25" s="665">
        <f>'4-2基礎(コスト)'!Y20</f>
        <v>110.46221254112045</v>
      </c>
      <c r="R25" s="547">
        <f>'4-2基礎(コスト)'!Z20</f>
        <v>111.56683466653166</v>
      </c>
      <c r="S25" s="547">
        <f>'4-2基礎(コスト)'!AA20</f>
        <v>112.68250301319698</v>
      </c>
      <c r="T25" s="547">
        <f>'4-2基礎(コスト)'!AB20</f>
        <v>113.80932804332895</v>
      </c>
      <c r="U25" s="664">
        <f>'4-2基礎(コスト)'!AC20</f>
        <v>114.94742132376224</v>
      </c>
      <c r="V25" s="665">
        <f>'4-2基礎(コスト)'!AD20</f>
        <v>116.09689553699987</v>
      </c>
      <c r="W25" s="570">
        <f>'4-2基礎(コスト)'!AE20</f>
        <v>117.25786449236986</v>
      </c>
      <c r="X25" s="547">
        <f>'4-2基礎(コスト)'!AF20</f>
        <v>118.43044313729357</v>
      </c>
      <c r="Y25" s="547">
        <f>'4-2基礎(コスト)'!AG20</f>
        <v>119.6147475686665</v>
      </c>
      <c r="Z25" s="664">
        <f>'4-2基礎(コスト)'!AH20</f>
        <v>120.81089504435317</v>
      </c>
      <c r="AA25" s="665">
        <f>'4-2基礎(コスト)'!AI20</f>
        <v>122.01900399479671</v>
      </c>
      <c r="AB25" s="547">
        <f>'4-2基礎(コスト)'!AJ20</f>
        <v>123.23919403474467</v>
      </c>
      <c r="AC25" s="547">
        <f>'4-2基礎(コスト)'!AK20</f>
        <v>124.47158597509213</v>
      </c>
      <c r="AD25" s="547">
        <f>'4-2基礎(コスト)'!AL20</f>
        <v>125.71630183484305</v>
      </c>
      <c r="AE25" s="664">
        <f>'4-2基礎(コスト)'!AM20</f>
        <v>126.97346485319149</v>
      </c>
      <c r="AF25" s="575"/>
      <c r="AH25" s="538" t="str">
        <f>'4-3基礎(計算案内)'!V22</f>
        <v>G</v>
      </c>
    </row>
    <row r="26" spans="1:34" ht="14.25" x14ac:dyDescent="0.15">
      <c r="A26" s="156"/>
      <c r="C26" s="101"/>
      <c r="D26" s="505"/>
      <c r="E26" s="556" t="s">
        <v>27</v>
      </c>
      <c r="F26" s="107" t="s">
        <v>512</v>
      </c>
      <c r="G26" s="216">
        <f>'4-2基礎(コスト)'!O21</f>
        <v>600</v>
      </c>
      <c r="H26" s="216">
        <f>'4-2基礎(コスト)'!P21</f>
        <v>606</v>
      </c>
      <c r="I26" s="216">
        <f>'4-2基礎(コスト)'!Q21</f>
        <v>612.06000000000006</v>
      </c>
      <c r="J26" s="216">
        <f>'4-2基礎(コスト)'!R21</f>
        <v>618.18060000000003</v>
      </c>
      <c r="K26" s="664">
        <f>'4-2基礎(コスト)'!S21</f>
        <v>624.36240600000008</v>
      </c>
      <c r="L26" s="665">
        <f>'4-2基礎(コスト)'!T21</f>
        <v>630.60603006000008</v>
      </c>
      <c r="M26" s="547">
        <f>'4-2基礎(コスト)'!U21</f>
        <v>636.91209036060013</v>
      </c>
      <c r="N26" s="547">
        <f>'4-2基礎(コスト)'!V21</f>
        <v>643.28121126420615</v>
      </c>
      <c r="O26" s="547">
        <f>'4-2基礎(コスト)'!W21</f>
        <v>649.71402337684822</v>
      </c>
      <c r="P26" s="664">
        <f>'4-2基礎(コスト)'!X21</f>
        <v>656.21116361061672</v>
      </c>
      <c r="Q26" s="665">
        <f>'4-2基礎(コスト)'!Y21</f>
        <v>662.77327524672285</v>
      </c>
      <c r="R26" s="547">
        <f>'4-2基礎(コスト)'!Z21</f>
        <v>669.40100799919003</v>
      </c>
      <c r="S26" s="547">
        <f>'4-2基礎(コスト)'!AA21</f>
        <v>676.09501807918195</v>
      </c>
      <c r="T26" s="547">
        <f>'4-2基礎(コスト)'!AB21</f>
        <v>682.85596825997379</v>
      </c>
      <c r="U26" s="664">
        <f>'4-2基礎(コスト)'!AC21</f>
        <v>689.68452794257348</v>
      </c>
      <c r="V26" s="665">
        <f>'4-2基礎(コスト)'!AD21</f>
        <v>696.58137322199923</v>
      </c>
      <c r="W26" s="570">
        <f>'4-2基礎(コスト)'!AE21</f>
        <v>703.54718695421923</v>
      </c>
      <c r="X26" s="547">
        <f>'4-2基礎(コスト)'!AF21</f>
        <v>710.58265882376145</v>
      </c>
      <c r="Y26" s="547">
        <f>'4-2基礎(コスト)'!AG21</f>
        <v>717.68848541199907</v>
      </c>
      <c r="Z26" s="664">
        <f>'4-2基礎(コスト)'!AH21</f>
        <v>724.86537026611904</v>
      </c>
      <c r="AA26" s="665">
        <f>'4-2基礎(コスト)'!AI21</f>
        <v>732.1140239687802</v>
      </c>
      <c r="AB26" s="547">
        <f>'4-2基礎(コスト)'!AJ21</f>
        <v>739.435164208468</v>
      </c>
      <c r="AC26" s="547">
        <f>'4-2基礎(コスト)'!AK21</f>
        <v>746.82951585055264</v>
      </c>
      <c r="AD26" s="547">
        <f>'4-2基礎(コスト)'!AL21</f>
        <v>754.29781100905814</v>
      </c>
      <c r="AE26" s="664">
        <f>'4-2基礎(コスト)'!AM21</f>
        <v>761.84078911914878</v>
      </c>
      <c r="AF26" s="575"/>
      <c r="AH26" s="538" t="str">
        <f>'4-3基礎(計算案内)'!V23</f>
        <v xml:space="preserve">B </v>
      </c>
    </row>
    <row r="27" spans="1:34" ht="14.25" x14ac:dyDescent="0.15">
      <c r="A27" s="156"/>
      <c r="C27" s="101"/>
      <c r="D27" s="505"/>
      <c r="E27" s="108"/>
      <c r="F27" s="107" t="s">
        <v>513</v>
      </c>
      <c r="G27" s="216">
        <f>'4-2基礎(コスト)'!O22</f>
        <v>216</v>
      </c>
      <c r="H27" s="216">
        <f>'4-2基礎(コスト)'!P22</f>
        <v>218.16</v>
      </c>
      <c r="I27" s="216">
        <f>'4-2基礎(コスト)'!Q22</f>
        <v>220.3416</v>
      </c>
      <c r="J27" s="216">
        <f>'4-2基礎(コスト)'!R22</f>
        <v>222.545016</v>
      </c>
      <c r="K27" s="664">
        <f>'4-2基礎(コスト)'!S22</f>
        <v>224.77046616000001</v>
      </c>
      <c r="L27" s="665">
        <f>'4-2基礎(コスト)'!T22</f>
        <v>227.01817082160002</v>
      </c>
      <c r="M27" s="547">
        <f>'4-2基礎(コスト)'!U22</f>
        <v>229.28835252981602</v>
      </c>
      <c r="N27" s="547">
        <f>'4-2基礎(コスト)'!V22</f>
        <v>231.58123605511418</v>
      </c>
      <c r="O27" s="547">
        <f>'4-2基礎(コスト)'!W22</f>
        <v>233.89704841566532</v>
      </c>
      <c r="P27" s="664">
        <f>'4-2基礎(コスト)'!X22</f>
        <v>236.23601889982197</v>
      </c>
      <c r="Q27" s="665">
        <f>'4-2基礎(コスト)'!Y22</f>
        <v>238.5983790888202</v>
      </c>
      <c r="R27" s="547">
        <f>'4-2基礎(コスト)'!Z22</f>
        <v>240.98436287970839</v>
      </c>
      <c r="S27" s="547">
        <f>'4-2基礎(コスト)'!AA22</f>
        <v>243.39420650850548</v>
      </c>
      <c r="T27" s="547">
        <f>'4-2基礎(コスト)'!AB22</f>
        <v>245.82814857359054</v>
      </c>
      <c r="U27" s="664">
        <f>'4-2基礎(コスト)'!AC22</f>
        <v>248.28643005932645</v>
      </c>
      <c r="V27" s="665">
        <f>'4-2基礎(コスト)'!AD22</f>
        <v>250.76929435991971</v>
      </c>
      <c r="W27" s="570">
        <f>'4-2基礎(コスト)'!AE22</f>
        <v>253.27698730351892</v>
      </c>
      <c r="X27" s="547">
        <f>'4-2基礎(コスト)'!AF22</f>
        <v>255.80975717655411</v>
      </c>
      <c r="Y27" s="547">
        <f>'4-2基礎(コスト)'!AG22</f>
        <v>258.36785474831964</v>
      </c>
      <c r="Z27" s="664">
        <f>'4-2基礎(コスト)'!AH22</f>
        <v>260.95153329580285</v>
      </c>
      <c r="AA27" s="665">
        <f>'4-2基礎(コスト)'!AI22</f>
        <v>263.56104862876089</v>
      </c>
      <c r="AB27" s="547">
        <f>'4-2基礎(コスト)'!AJ22</f>
        <v>266.19665911504848</v>
      </c>
      <c r="AC27" s="547">
        <f>'4-2基礎(コスト)'!AK22</f>
        <v>268.85862570619895</v>
      </c>
      <c r="AD27" s="547">
        <f>'4-2基礎(コスト)'!AL22</f>
        <v>271.54721196326096</v>
      </c>
      <c r="AE27" s="664">
        <f>'4-2基礎(コスト)'!AM22</f>
        <v>274.2626840828936</v>
      </c>
      <c r="AF27" s="575"/>
      <c r="AH27" s="538" t="str">
        <f>'4-3基礎(計算案内)'!V24</f>
        <v>G</v>
      </c>
    </row>
    <row r="28" spans="1:34" ht="14.25" x14ac:dyDescent="0.15">
      <c r="A28" s="156"/>
      <c r="C28" s="101"/>
      <c r="D28" s="505"/>
      <c r="E28" s="111"/>
      <c r="F28" s="107" t="s">
        <v>514</v>
      </c>
      <c r="G28" s="216">
        <f>'4-2基礎(コスト)'!O23</f>
        <v>360</v>
      </c>
      <c r="H28" s="216">
        <f>'4-2基礎(コスト)'!P23</f>
        <v>363.6</v>
      </c>
      <c r="I28" s="216">
        <f>'4-2基礎(コスト)'!Q23</f>
        <v>367.23600000000005</v>
      </c>
      <c r="J28" s="216">
        <f>'4-2基礎(コスト)'!R23</f>
        <v>370.90836000000007</v>
      </c>
      <c r="K28" s="664">
        <f>'4-2基礎(コスト)'!S23</f>
        <v>374.61744360000006</v>
      </c>
      <c r="L28" s="665">
        <f>'4-2基礎(コスト)'!T23</f>
        <v>378.36361803600005</v>
      </c>
      <c r="M28" s="547">
        <f>'4-2基礎(コスト)'!U23</f>
        <v>382.14725421636007</v>
      </c>
      <c r="N28" s="547">
        <f>'4-2基礎(コスト)'!V23</f>
        <v>385.96872675852364</v>
      </c>
      <c r="O28" s="547">
        <f>'4-2基礎(コスト)'!W23</f>
        <v>389.82841402610887</v>
      </c>
      <c r="P28" s="664">
        <f>'4-2基礎(コスト)'!X23</f>
        <v>393.72669816636994</v>
      </c>
      <c r="Q28" s="665">
        <f>'4-2基礎(コスト)'!Y23</f>
        <v>397.66396514803364</v>
      </c>
      <c r="R28" s="547">
        <f>'4-2基礎(コスト)'!Z23</f>
        <v>401.64060479951399</v>
      </c>
      <c r="S28" s="547">
        <f>'4-2基礎(コスト)'!AA23</f>
        <v>405.65701084750913</v>
      </c>
      <c r="T28" s="547">
        <f>'4-2基礎(コスト)'!AB23</f>
        <v>409.71358095598424</v>
      </c>
      <c r="U28" s="664">
        <f>'4-2基礎(コスト)'!AC23</f>
        <v>413.8107167655441</v>
      </c>
      <c r="V28" s="665">
        <f>'4-2基礎(コスト)'!AD23</f>
        <v>417.94882393319955</v>
      </c>
      <c r="W28" s="570">
        <f>'4-2基礎(コスト)'!AE23</f>
        <v>422.12831217253154</v>
      </c>
      <c r="X28" s="547">
        <f>'4-2基礎(コスト)'!AF23</f>
        <v>426.34959529425686</v>
      </c>
      <c r="Y28" s="547">
        <f>'4-2基礎(コスト)'!AG23</f>
        <v>430.61309124719941</v>
      </c>
      <c r="Z28" s="664">
        <f>'4-2基礎(コスト)'!AH23</f>
        <v>434.91922215967139</v>
      </c>
      <c r="AA28" s="665">
        <f>'4-2基礎(コスト)'!AI23</f>
        <v>439.26841438126809</v>
      </c>
      <c r="AB28" s="547">
        <f>'4-2基礎(コスト)'!AJ23</f>
        <v>443.66109852508077</v>
      </c>
      <c r="AC28" s="547">
        <f>'4-2基礎(コスト)'!AK23</f>
        <v>448.09770951033158</v>
      </c>
      <c r="AD28" s="547">
        <f>'4-2基礎(コスト)'!AL23</f>
        <v>452.57868660543488</v>
      </c>
      <c r="AE28" s="664">
        <f>'4-2基礎(コスト)'!AM23</f>
        <v>457.10447347148926</v>
      </c>
      <c r="AF28" s="574"/>
      <c r="AH28" s="538" t="str">
        <f>'4-3基礎(計算案内)'!V25</f>
        <v>G</v>
      </c>
    </row>
    <row r="29" spans="1:34" ht="14.25" x14ac:dyDescent="0.15">
      <c r="A29" s="156"/>
      <c r="C29" s="101"/>
      <c r="D29" s="506"/>
      <c r="E29" s="109"/>
      <c r="F29" s="630" t="s">
        <v>58</v>
      </c>
      <c r="G29" s="631">
        <f t="array" ref="G29">IF(G$7="",,SUM(IF(ISERROR(SEARCH(G$7,$AH$18:$AH$28)),,G$18:G$28)))</f>
        <v>0</v>
      </c>
      <c r="H29" s="632">
        <f t="array" ref="H29">IF(H$7="",,SUM(IF(ISERROR(SEARCH(H$7,$AH$18:$AH$28)),,H$18:H$28)))</f>
        <v>0</v>
      </c>
      <c r="I29" s="632">
        <f t="array" ref="I29">IF(I$7="",,SUM(IF(ISERROR(SEARCH(I$7,$AH$18:$AH$28)),,I$18:I$28)))</f>
        <v>0</v>
      </c>
      <c r="J29" s="632">
        <f t="array" ref="J29">IF(J$7="",,SUM(IF(ISERROR(SEARCH(J$7,$AH$18:$AH$28)),,J$18:J$28)))</f>
        <v>0</v>
      </c>
      <c r="K29" s="662">
        <f t="array" ref="K29">IF(K$7="",,SUM(IF(ISERROR(SEARCH(K$7,$AH$18:$AH$28)),,K$18:K$28)))</f>
        <v>0</v>
      </c>
      <c r="L29" s="663">
        <f t="array" ref="L29">IF(L$7="",,SUM(IF(ISERROR(SEARCH(L$7,$AH$18:$AH$28)),,L$18:L$28)))</f>
        <v>0</v>
      </c>
      <c r="M29" s="635">
        <f t="array" ref="M29">IF(M$7="",,SUM(IF(ISERROR(SEARCH(M$7,$AH$18:$AH$28)),,M$18:M$28)))</f>
        <v>0</v>
      </c>
      <c r="N29" s="635">
        <f t="array" ref="N29">IF(N$7="",,SUM(IF(ISERROR(SEARCH(N$7,$AH$18:$AH$28)),,N$18:N$28)))</f>
        <v>0</v>
      </c>
      <c r="O29" s="635">
        <f t="array" ref="O29">IF(O$7="",,SUM(IF(ISERROR(SEARCH(O$7,$AH$18:$AH$28)),,O$18:O$28)))</f>
        <v>0</v>
      </c>
      <c r="P29" s="662">
        <f t="array" ref="P29">IF(P$7="",,SUM(IF(ISERROR(SEARCH(P$7,$AH$18:$AH$28)),,P$18:P$28)))</f>
        <v>0</v>
      </c>
      <c r="Q29" s="663">
        <f t="array" ref="Q29">IF(Q$7="",,SUM(IF(ISERROR(SEARCH(Q$7,$AH$18:$AH$28)),,Q$18:Q$28)))</f>
        <v>0</v>
      </c>
      <c r="R29" s="635">
        <f t="array" ref="R29">IF(R$7="",,SUM(IF(ISERROR(SEARCH(R$7,$AH$18:$AH$28)),,R$18:R$28)))</f>
        <v>0</v>
      </c>
      <c r="S29" s="635">
        <f t="array" ref="S29">IF(S$7="",,SUM(IF(ISERROR(SEARCH(S$7,$AH$18:$AH$28)),,S$18:S$28)))</f>
        <v>0</v>
      </c>
      <c r="T29" s="635">
        <f t="array" ref="T29">IF(T$7="",,SUM(IF(ISERROR(SEARCH(T$7,$AH$18:$AH$28)),,T$18:T$28)))</f>
        <v>0</v>
      </c>
      <c r="U29" s="662">
        <f t="array" ref="U29">IF(U$7="",,SUM(IF(ISERROR(SEARCH(U$7,$AH$18:$AH$28)),,U$18:U$28)))</f>
        <v>0</v>
      </c>
      <c r="V29" s="663">
        <f t="array" ref="V29">IF(V$7="",,SUM(IF(ISERROR(SEARCH(V$7,$AH$18:$AH$28)),,V$18:V$28)))</f>
        <v>0</v>
      </c>
      <c r="W29" s="637">
        <f t="array" ref="W29">IF(W$7="",,SUM(IF(ISERROR(SEARCH(W$7,$AH$18:$AH$28)),,W$18:W$28)))</f>
        <v>0</v>
      </c>
      <c r="X29" s="635">
        <f t="array" ref="X29">IF(X$7="",,SUM(IF(ISERROR(SEARCH(X$7,$AH$18:$AH$28)),,X$18:X$28)))</f>
        <v>0</v>
      </c>
      <c r="Y29" s="635">
        <f t="array" ref="Y29">IF(Y$7="",,SUM(IF(ISERROR(SEARCH(Y$7,$AH$18:$AH$28)),,Y$18:Y$28)))</f>
        <v>0</v>
      </c>
      <c r="Z29" s="662">
        <f t="array" ref="Z29">IF(Z$7="",,SUM(IF(ISERROR(SEARCH(Z$7,$AH$18:$AH$28)),,Z$18:Z$28)))</f>
        <v>0</v>
      </c>
      <c r="AA29" s="663">
        <f t="array" ref="AA29">IF(AA$7="",,SUM(IF(ISERROR(SEARCH(AA$7,$AH$18:$AH$28)),,AA$18:AA$28)))</f>
        <v>0</v>
      </c>
      <c r="AB29" s="635">
        <f t="array" ref="AB29">IF(AB$7="",,SUM(IF(ISERROR(SEARCH(AB$7,$AH$18:$AH$28)),,AB$18:AB$28)))</f>
        <v>0</v>
      </c>
      <c r="AC29" s="635">
        <f t="array" ref="AC29">IF(AC$7="",,SUM(IF(ISERROR(SEARCH(AC$7,$AH$18:$AH$28)),,AC$18:AC$28)))</f>
        <v>0</v>
      </c>
      <c r="AD29" s="635">
        <f t="array" ref="AD29">IF(AD$7="",,SUM(IF(ISERROR(SEARCH(AD$7,$AH$18:$AH$28)),,AD$18:AD$28)))</f>
        <v>0</v>
      </c>
      <c r="AE29" s="662">
        <f t="array" ref="AE29">IF(AE$7="",,SUM(IF(ISERROR(SEARCH(AE$7,$AH$18:$AH$28)),,AE$18:AE$28)))</f>
        <v>0</v>
      </c>
      <c r="AF29" s="667">
        <f t="shared" si="0"/>
        <v>0</v>
      </c>
      <c r="AH29" s="607"/>
    </row>
    <row r="30" spans="1:34" ht="14.25" customHeight="1" x14ac:dyDescent="0.15">
      <c r="A30" s="156"/>
      <c r="C30" s="101"/>
      <c r="D30" s="1003" t="s">
        <v>33</v>
      </c>
      <c r="E30" s="99" t="s">
        <v>56</v>
      </c>
      <c r="F30" s="107" t="s">
        <v>55</v>
      </c>
      <c r="G30" s="216">
        <f>'4-2基礎(コスト)'!O25</f>
        <v>0</v>
      </c>
      <c r="H30" s="216">
        <f>'4-2基礎(コスト)'!P25</f>
        <v>0</v>
      </c>
      <c r="I30" s="216">
        <f>'4-2基礎(コスト)'!Q25</f>
        <v>0</v>
      </c>
      <c r="J30" s="216">
        <f>'4-2基礎(コスト)'!R25</f>
        <v>0</v>
      </c>
      <c r="K30" s="664">
        <f>'4-2基礎(コスト)'!S25</f>
        <v>0</v>
      </c>
      <c r="L30" s="665">
        <f>'4-2基礎(コスト)'!T25</f>
        <v>0</v>
      </c>
      <c r="M30" s="547">
        <f>'4-2基礎(コスト)'!U25</f>
        <v>0</v>
      </c>
      <c r="N30" s="547">
        <f>'4-2基礎(コスト)'!V25</f>
        <v>0</v>
      </c>
      <c r="O30" s="547">
        <f>'4-2基礎(コスト)'!W25</f>
        <v>0</v>
      </c>
      <c r="P30" s="664">
        <f>'4-2基礎(コスト)'!X25</f>
        <v>0</v>
      </c>
      <c r="Q30" s="665">
        <f>'4-2基礎(コスト)'!Y25</f>
        <v>0</v>
      </c>
      <c r="R30" s="547">
        <f>'4-2基礎(コスト)'!Z25</f>
        <v>0</v>
      </c>
      <c r="S30" s="547">
        <f>'4-2基礎(コスト)'!AA25</f>
        <v>0</v>
      </c>
      <c r="T30" s="547">
        <f>'4-2基礎(コスト)'!AB25</f>
        <v>0</v>
      </c>
      <c r="U30" s="664">
        <f>'4-2基礎(コスト)'!AC25</f>
        <v>0</v>
      </c>
      <c r="V30" s="665">
        <f>'4-2基礎(コスト)'!AD25</f>
        <v>0</v>
      </c>
      <c r="W30" s="570">
        <f>'4-2基礎(コスト)'!AE25</f>
        <v>0</v>
      </c>
      <c r="X30" s="547">
        <f>'4-2基礎(コスト)'!AF25</f>
        <v>0</v>
      </c>
      <c r="Y30" s="547">
        <f>'4-2基礎(コスト)'!AG25</f>
        <v>0</v>
      </c>
      <c r="Z30" s="664">
        <f>'4-2基礎(コスト)'!AH25</f>
        <v>0</v>
      </c>
      <c r="AA30" s="665">
        <f>'4-2基礎(コスト)'!AI25</f>
        <v>0</v>
      </c>
      <c r="AB30" s="547">
        <f>'4-2基礎(コスト)'!AJ25</f>
        <v>0</v>
      </c>
      <c r="AC30" s="547">
        <f>'4-2基礎(コスト)'!AK25</f>
        <v>0</v>
      </c>
      <c r="AD30" s="547">
        <f>'4-2基礎(コスト)'!AL25</f>
        <v>0</v>
      </c>
      <c r="AE30" s="664">
        <f>'4-2基礎(コスト)'!AM25</f>
        <v>0</v>
      </c>
      <c r="AF30" s="669"/>
      <c r="AH30" s="538" t="str">
        <f>'4-3基礎(計算案内)'!V27</f>
        <v>CFG</v>
      </c>
    </row>
    <row r="31" spans="1:34" ht="14.25" x14ac:dyDescent="0.15">
      <c r="A31" s="156"/>
      <c r="C31" s="101"/>
      <c r="D31" s="1004"/>
      <c r="E31" s="111" t="s">
        <v>42</v>
      </c>
      <c r="F31" s="107" t="s">
        <v>69</v>
      </c>
      <c r="G31" s="216">
        <f>'4-2基礎(コスト)'!O26</f>
        <v>0</v>
      </c>
      <c r="H31" s="216">
        <f>'4-2基礎(コスト)'!P26</f>
        <v>0</v>
      </c>
      <c r="I31" s="216">
        <f>'4-2基礎(コスト)'!Q26</f>
        <v>0</v>
      </c>
      <c r="J31" s="216">
        <f>'4-2基礎(コスト)'!R26</f>
        <v>0</v>
      </c>
      <c r="K31" s="664">
        <f>'4-2基礎(コスト)'!S26</f>
        <v>0</v>
      </c>
      <c r="L31" s="665">
        <f>'4-2基礎(コスト)'!T26</f>
        <v>0</v>
      </c>
      <c r="M31" s="547">
        <f>'4-2基礎(コスト)'!U26</f>
        <v>0</v>
      </c>
      <c r="N31" s="547">
        <f>'4-2基礎(コスト)'!V26</f>
        <v>0</v>
      </c>
      <c r="O31" s="547">
        <f>'4-2基礎(コスト)'!W26</f>
        <v>0</v>
      </c>
      <c r="P31" s="664">
        <f>'4-2基礎(コスト)'!X26</f>
        <v>0</v>
      </c>
      <c r="Q31" s="665">
        <f>'4-2基礎(コスト)'!Y26</f>
        <v>0</v>
      </c>
      <c r="R31" s="547">
        <f>'4-2基礎(コスト)'!Z26</f>
        <v>0</v>
      </c>
      <c r="S31" s="547">
        <f>'4-2基礎(コスト)'!AA26</f>
        <v>0</v>
      </c>
      <c r="T31" s="547">
        <f>'4-2基礎(コスト)'!AB26</f>
        <v>0</v>
      </c>
      <c r="U31" s="664">
        <f>'4-2基礎(コスト)'!AC26</f>
        <v>0</v>
      </c>
      <c r="V31" s="665">
        <f>'4-2基礎(コスト)'!AD26</f>
        <v>0</v>
      </c>
      <c r="W31" s="570">
        <f>'4-2基礎(コスト)'!AE26</f>
        <v>0</v>
      </c>
      <c r="X31" s="547">
        <f>'4-2基礎(コスト)'!AF26</f>
        <v>0</v>
      </c>
      <c r="Y31" s="547">
        <f>'4-2基礎(コスト)'!AG26</f>
        <v>0</v>
      </c>
      <c r="Z31" s="664">
        <f>'4-2基礎(コスト)'!AH26</f>
        <v>0</v>
      </c>
      <c r="AA31" s="665">
        <f>'4-2基礎(コスト)'!AI26</f>
        <v>0</v>
      </c>
      <c r="AB31" s="547">
        <f>'4-2基礎(コスト)'!AJ26</f>
        <v>0</v>
      </c>
      <c r="AC31" s="547">
        <f>'4-2基礎(コスト)'!AK26</f>
        <v>0</v>
      </c>
      <c r="AD31" s="547">
        <f>'4-2基礎(コスト)'!AL26</f>
        <v>0</v>
      </c>
      <c r="AE31" s="664">
        <f>'4-2基礎(コスト)'!AM26</f>
        <v>0</v>
      </c>
      <c r="AF31" s="575"/>
      <c r="AH31" s="538" t="str">
        <f>'4-3基礎(計算案内)'!V28</f>
        <v>ABC</v>
      </c>
    </row>
    <row r="32" spans="1:34" ht="14.25" x14ac:dyDescent="0.15">
      <c r="A32" s="156"/>
      <c r="C32" s="101"/>
      <c r="D32" s="505"/>
      <c r="E32" s="106" t="s">
        <v>62</v>
      </c>
      <c r="F32" s="107" t="s">
        <v>163</v>
      </c>
      <c r="G32" s="216">
        <f>'4-2基礎(コスト)'!O27</f>
        <v>0</v>
      </c>
      <c r="H32" s="216">
        <f>'4-2基礎(コスト)'!P27</f>
        <v>0</v>
      </c>
      <c r="I32" s="216">
        <f>'4-2基礎(コスト)'!Q27</f>
        <v>0</v>
      </c>
      <c r="J32" s="216">
        <f>'4-2基礎(コスト)'!R27</f>
        <v>0</v>
      </c>
      <c r="K32" s="664">
        <f>'4-2基礎(コスト)'!S27</f>
        <v>0</v>
      </c>
      <c r="L32" s="665">
        <f>'4-2基礎(コスト)'!T27</f>
        <v>0</v>
      </c>
      <c r="M32" s="547">
        <f>'4-2基礎(コスト)'!U27</f>
        <v>0</v>
      </c>
      <c r="N32" s="547">
        <f>'4-2基礎(コスト)'!V27</f>
        <v>0</v>
      </c>
      <c r="O32" s="547">
        <f>'4-2基礎(コスト)'!W27</f>
        <v>0</v>
      </c>
      <c r="P32" s="664">
        <f>'4-2基礎(コスト)'!X27</f>
        <v>0</v>
      </c>
      <c r="Q32" s="665">
        <f>'4-2基礎(コスト)'!Y27</f>
        <v>0</v>
      </c>
      <c r="R32" s="547">
        <f>'4-2基礎(コスト)'!Z27</f>
        <v>0</v>
      </c>
      <c r="S32" s="547">
        <f>'4-2基礎(コスト)'!AA27</f>
        <v>0</v>
      </c>
      <c r="T32" s="547">
        <f>'4-2基礎(コスト)'!AB27</f>
        <v>0</v>
      </c>
      <c r="U32" s="664">
        <f>'4-2基礎(コスト)'!AC27</f>
        <v>0</v>
      </c>
      <c r="V32" s="665">
        <f>'4-2基礎(コスト)'!AD27</f>
        <v>0</v>
      </c>
      <c r="W32" s="570">
        <f>'4-2基礎(コスト)'!AE27</f>
        <v>0</v>
      </c>
      <c r="X32" s="547">
        <f>'4-2基礎(コスト)'!AF27</f>
        <v>0</v>
      </c>
      <c r="Y32" s="547">
        <f>'4-2基礎(コスト)'!AG27</f>
        <v>0</v>
      </c>
      <c r="Z32" s="664">
        <f>'4-2基礎(コスト)'!AH27</f>
        <v>0</v>
      </c>
      <c r="AA32" s="665">
        <f>'4-2基礎(コスト)'!AI27</f>
        <v>0</v>
      </c>
      <c r="AB32" s="547">
        <f>'4-2基礎(コスト)'!AJ27</f>
        <v>0</v>
      </c>
      <c r="AC32" s="547">
        <f>'4-2基礎(コスト)'!AK27</f>
        <v>0</v>
      </c>
      <c r="AD32" s="547">
        <f>'4-2基礎(コスト)'!AL27</f>
        <v>0</v>
      </c>
      <c r="AE32" s="664">
        <f>'4-2基礎(コスト)'!AM27</f>
        <v>0</v>
      </c>
      <c r="AF32" s="575"/>
      <c r="AH32" s="538" t="str">
        <f>'4-3基礎(計算案内)'!V29</f>
        <v>ABCFG</v>
      </c>
    </row>
    <row r="33" spans="1:34" ht="14.25" x14ac:dyDescent="0.15">
      <c r="A33" s="156"/>
      <c r="C33" s="101"/>
      <c r="D33" s="98"/>
      <c r="E33" s="99" t="s">
        <v>73</v>
      </c>
      <c r="F33" s="107" t="s">
        <v>76</v>
      </c>
      <c r="G33" s="216">
        <f>'4-2基礎(コスト)'!O28</f>
        <v>0</v>
      </c>
      <c r="H33" s="216">
        <f>'4-2基礎(コスト)'!P28</f>
        <v>0</v>
      </c>
      <c r="I33" s="216">
        <f>'4-2基礎(コスト)'!Q28</f>
        <v>0</v>
      </c>
      <c r="J33" s="216">
        <f>'4-2基礎(コスト)'!R28</f>
        <v>0</v>
      </c>
      <c r="K33" s="664">
        <f>'4-2基礎(コスト)'!S28</f>
        <v>0</v>
      </c>
      <c r="L33" s="665">
        <f>'4-2基礎(コスト)'!T28</f>
        <v>0</v>
      </c>
      <c r="M33" s="547">
        <f>'4-2基礎(コスト)'!U28</f>
        <v>0</v>
      </c>
      <c r="N33" s="547">
        <f>'4-2基礎(コスト)'!V28</f>
        <v>0</v>
      </c>
      <c r="O33" s="547">
        <f>'4-2基礎(コスト)'!W28</f>
        <v>0</v>
      </c>
      <c r="P33" s="664">
        <f>'4-2基礎(コスト)'!X28</f>
        <v>0</v>
      </c>
      <c r="Q33" s="665">
        <f>'4-2基礎(コスト)'!Y28</f>
        <v>0</v>
      </c>
      <c r="R33" s="547">
        <f>'4-2基礎(コスト)'!Z28</f>
        <v>0</v>
      </c>
      <c r="S33" s="547">
        <f>'4-2基礎(コスト)'!AA28</f>
        <v>0</v>
      </c>
      <c r="T33" s="547">
        <f>'4-2基礎(コスト)'!AB28</f>
        <v>0</v>
      </c>
      <c r="U33" s="664">
        <f>'4-2基礎(コスト)'!AC28</f>
        <v>0</v>
      </c>
      <c r="V33" s="665">
        <f>'4-2基礎(コスト)'!AD28</f>
        <v>0</v>
      </c>
      <c r="W33" s="570">
        <f>'4-2基礎(コスト)'!AE28</f>
        <v>0</v>
      </c>
      <c r="X33" s="547">
        <f>'4-2基礎(コスト)'!AF28</f>
        <v>0</v>
      </c>
      <c r="Y33" s="547">
        <f>'4-2基礎(コスト)'!AG28</f>
        <v>0</v>
      </c>
      <c r="Z33" s="664">
        <f>'4-2基礎(コスト)'!AH28</f>
        <v>0</v>
      </c>
      <c r="AA33" s="665">
        <f>'4-2基礎(コスト)'!AI28</f>
        <v>0</v>
      </c>
      <c r="AB33" s="547">
        <f>'4-2基礎(コスト)'!AJ28</f>
        <v>0</v>
      </c>
      <c r="AC33" s="547">
        <f>'4-2基礎(コスト)'!AK28</f>
        <v>0</v>
      </c>
      <c r="AD33" s="547">
        <f>'4-2基礎(コスト)'!AL28</f>
        <v>0</v>
      </c>
      <c r="AE33" s="664">
        <f>'4-2基礎(コスト)'!AM28</f>
        <v>0</v>
      </c>
      <c r="AF33" s="574"/>
      <c r="AH33" s="538" t="str">
        <f>'4-3基礎(計算案内)'!V30</f>
        <v>ABCFG</v>
      </c>
    </row>
    <row r="34" spans="1:34" ht="14.25" x14ac:dyDescent="0.15">
      <c r="A34" s="156"/>
      <c r="C34" s="101"/>
      <c r="D34" s="506"/>
      <c r="E34" s="109"/>
      <c r="F34" s="630" t="s">
        <v>59</v>
      </c>
      <c r="G34" s="631">
        <f t="array" ref="G34">IF(G$7="",,SUM(IF(ISERROR(SEARCH(G$7,$AH$30:$AH$33)),,G$30:G$33)))</f>
        <v>0</v>
      </c>
      <c r="H34" s="632">
        <f t="array" ref="H34">IF(H$7="",,SUM(IF(ISERROR(SEARCH(H$7,$AH$30:$AH$33)),,H$30:H$33)))</f>
        <v>0</v>
      </c>
      <c r="I34" s="632">
        <f t="array" ref="I34">IF(I$7="",,SUM(IF(ISERROR(SEARCH(I$7,$AH$30:$AH$33)),,I$30:I$33)))</f>
        <v>0</v>
      </c>
      <c r="J34" s="632">
        <f t="array" ref="J34">IF(J$7="",,SUM(IF(ISERROR(SEARCH(J$7,$AH$30:$AH$33)),,J$30:J$33)))</f>
        <v>0</v>
      </c>
      <c r="K34" s="662">
        <f t="array" ref="K34">IF(K$7="",,SUM(IF(ISERROR(SEARCH(K$7,$AH$30:$AH$33)),,K$30:K$33)))</f>
        <v>0</v>
      </c>
      <c r="L34" s="663">
        <f t="array" ref="L34">IF(L$7="",,SUM(IF(ISERROR(SEARCH(L$7,$AH$30:$AH$33)),,L$30:L$33)))</f>
        <v>0</v>
      </c>
      <c r="M34" s="635">
        <f t="array" ref="M34">IF(M$7="",,SUM(IF(ISERROR(SEARCH(M$7,$AH$30:$AH$33)),,M$30:M$33)))</f>
        <v>0</v>
      </c>
      <c r="N34" s="635">
        <f t="array" ref="N34">IF(N$7="",,SUM(IF(ISERROR(SEARCH(N$7,$AH$30:$AH$33)),,N$30:N$33)))</f>
        <v>0</v>
      </c>
      <c r="O34" s="635">
        <f t="array" ref="O34">IF(O$7="",,SUM(IF(ISERROR(SEARCH(O$7,$AH$30:$AH$33)),,O$30:O$33)))</f>
        <v>0</v>
      </c>
      <c r="P34" s="662">
        <f t="array" ref="P34">IF(P$7="",,SUM(IF(ISERROR(SEARCH(P$7,$AH$30:$AH$33)),,P$30:P$33)))</f>
        <v>0</v>
      </c>
      <c r="Q34" s="663">
        <f t="array" ref="Q34">IF(Q$7="",,SUM(IF(ISERROR(SEARCH(Q$7,$AH$30:$AH$33)),,Q$30:Q$33)))</f>
        <v>0</v>
      </c>
      <c r="R34" s="635">
        <f t="array" ref="R34">IF(R$7="",,SUM(IF(ISERROR(SEARCH(R$7,$AH$30:$AH$33)),,R$30:R$33)))</f>
        <v>0</v>
      </c>
      <c r="S34" s="635">
        <f t="array" ref="S34">IF(S$7="",,SUM(IF(ISERROR(SEARCH(S$7,$AH$30:$AH$33)),,S$30:S$33)))</f>
        <v>0</v>
      </c>
      <c r="T34" s="635">
        <f t="array" ref="T34">IF(T$7="",,SUM(IF(ISERROR(SEARCH(T$7,$AH$30:$AH$33)),,T$30:T$33)))</f>
        <v>0</v>
      </c>
      <c r="U34" s="662">
        <f t="array" ref="U34">IF(U$7="",,SUM(IF(ISERROR(SEARCH(U$7,$AH$30:$AH$33)),,U$30:U$33)))</f>
        <v>0</v>
      </c>
      <c r="V34" s="663">
        <f t="array" ref="V34">IF(V$7="",,SUM(IF(ISERROR(SEARCH(V$7,$AH$30:$AH$33)),,V$30:V$33)))</f>
        <v>0</v>
      </c>
      <c r="W34" s="637">
        <f t="array" ref="W34">IF(W$7="",,SUM(IF(ISERROR(SEARCH(W$7,$AH$30:$AH$33)),,W$30:W$33)))</f>
        <v>0</v>
      </c>
      <c r="X34" s="635">
        <f t="array" ref="X34">IF(X$7="",,SUM(IF(ISERROR(SEARCH(X$7,$AH$30:$AH$33)),,X$30:X$33)))</f>
        <v>0</v>
      </c>
      <c r="Y34" s="635">
        <f t="array" ref="Y34">IF(Y$7="",,SUM(IF(ISERROR(SEARCH(Y$7,$AH$30:$AH$33)),,Y$30:Y$33)))</f>
        <v>0</v>
      </c>
      <c r="Z34" s="662">
        <f t="array" ref="Z34">IF(Z$7="",,SUM(IF(ISERROR(SEARCH(Z$7,$AH$30:$AH$33)),,Z$30:Z$33)))</f>
        <v>0</v>
      </c>
      <c r="AA34" s="663">
        <f t="array" ref="AA34">IF(AA$7="",,SUM(IF(ISERROR(SEARCH(AA$7,$AH$30:$AH$33)),,AA$30:AA$33)))</f>
        <v>0</v>
      </c>
      <c r="AB34" s="635">
        <f t="array" ref="AB34">IF(AB$7="",,SUM(IF(ISERROR(SEARCH(AB$7,$AH$30:$AH$33)),,AB$30:AB$33)))</f>
        <v>0</v>
      </c>
      <c r="AC34" s="635">
        <f t="array" ref="AC34">IF(AC$7="",,SUM(IF(ISERROR(SEARCH(AC$7,$AH$30:$AH$33)),,AC$30:AC$33)))</f>
        <v>0</v>
      </c>
      <c r="AD34" s="635">
        <f t="array" ref="AD34">IF(AD$7="",,SUM(IF(ISERROR(SEARCH(AD$7,$AH$30:$AH$33)),,AD$30:AD$33)))</f>
        <v>0</v>
      </c>
      <c r="AE34" s="662">
        <f t="array" ref="AE34">IF(AE$7="",,SUM(IF(ISERROR(SEARCH(AE$7,$AH$30:$AH$33)),,AE$30:AE$33)))</f>
        <v>0</v>
      </c>
      <c r="AF34" s="667">
        <f t="shared" si="0"/>
        <v>0</v>
      </c>
      <c r="AH34" s="607"/>
    </row>
    <row r="35" spans="1:34" ht="14.25" x14ac:dyDescent="0.15">
      <c r="A35" s="156"/>
      <c r="C35" s="101"/>
      <c r="D35" s="504" t="s">
        <v>37</v>
      </c>
      <c r="E35" s="106" t="s">
        <v>44</v>
      </c>
      <c r="F35" s="721" t="s">
        <v>540</v>
      </c>
      <c r="G35" s="216">
        <f>'4-2基礎(コスト)'!O30</f>
        <v>0</v>
      </c>
      <c r="H35" s="216">
        <f>'4-2基礎(コスト)'!P30</f>
        <v>0</v>
      </c>
      <c r="I35" s="216">
        <f>'4-2基礎(コスト)'!Q30</f>
        <v>0</v>
      </c>
      <c r="J35" s="216">
        <f>'4-2基礎(コスト)'!R30</f>
        <v>0</v>
      </c>
      <c r="K35" s="664">
        <f>'4-2基礎(コスト)'!S30</f>
        <v>0</v>
      </c>
      <c r="L35" s="665">
        <f>'4-2基礎(コスト)'!T30</f>
        <v>0</v>
      </c>
      <c r="M35" s="547">
        <f>'4-2基礎(コスト)'!U30</f>
        <v>0</v>
      </c>
      <c r="N35" s="547">
        <f>'4-2基礎(コスト)'!V30</f>
        <v>0</v>
      </c>
      <c r="O35" s="547">
        <f>'4-2基礎(コスト)'!W30</f>
        <v>0</v>
      </c>
      <c r="P35" s="664">
        <f>'4-2基礎(コスト)'!X30</f>
        <v>0</v>
      </c>
      <c r="Q35" s="665">
        <f>'4-2基礎(コスト)'!Y30</f>
        <v>0</v>
      </c>
      <c r="R35" s="547">
        <f>'4-2基礎(コスト)'!Z30</f>
        <v>0</v>
      </c>
      <c r="S35" s="547">
        <f>'4-2基礎(コスト)'!AA30</f>
        <v>0</v>
      </c>
      <c r="T35" s="547">
        <f>'4-2基礎(コスト)'!AB30</f>
        <v>0</v>
      </c>
      <c r="U35" s="664">
        <f>'4-2基礎(コスト)'!AC30</f>
        <v>0</v>
      </c>
      <c r="V35" s="665">
        <f>'4-2基礎(コスト)'!AD30</f>
        <v>0</v>
      </c>
      <c r="W35" s="570">
        <f>'4-2基礎(コスト)'!AE30</f>
        <v>0</v>
      </c>
      <c r="X35" s="547">
        <f>'4-2基礎(コスト)'!AF30</f>
        <v>0</v>
      </c>
      <c r="Y35" s="547">
        <f>'4-2基礎(コスト)'!AG30</f>
        <v>0</v>
      </c>
      <c r="Z35" s="664">
        <f>'4-2基礎(コスト)'!AH30</f>
        <v>0</v>
      </c>
      <c r="AA35" s="665">
        <f>'4-2基礎(コスト)'!AI30</f>
        <v>0</v>
      </c>
      <c r="AB35" s="547">
        <f>'4-2基礎(コスト)'!AJ30</f>
        <v>0</v>
      </c>
      <c r="AC35" s="547">
        <f>'4-2基礎(コスト)'!AK30</f>
        <v>0</v>
      </c>
      <c r="AD35" s="547">
        <f>'4-2基礎(コスト)'!AL30</f>
        <v>0</v>
      </c>
      <c r="AE35" s="664">
        <f>'4-2基礎(コスト)'!AM30</f>
        <v>0</v>
      </c>
      <c r="AF35" s="669"/>
      <c r="AH35" s="538" t="str">
        <f>'4-3基礎(計算案内)'!V32</f>
        <v>DEHI</v>
      </c>
    </row>
    <row r="36" spans="1:34" ht="14.25" x14ac:dyDescent="0.15">
      <c r="A36" s="156"/>
      <c r="C36" s="101"/>
      <c r="D36" s="505"/>
      <c r="E36" s="108"/>
      <c r="F36" s="108" t="s">
        <v>43</v>
      </c>
      <c r="G36" s="216">
        <f>'4-2基礎(コスト)'!O31</f>
        <v>0</v>
      </c>
      <c r="H36" s="216">
        <f>'4-2基礎(コスト)'!P31</f>
        <v>0</v>
      </c>
      <c r="I36" s="216">
        <f>'4-2基礎(コスト)'!Q31</f>
        <v>0</v>
      </c>
      <c r="J36" s="216">
        <f>'4-2基礎(コスト)'!R31</f>
        <v>0</v>
      </c>
      <c r="K36" s="664">
        <f>'4-2基礎(コスト)'!S31</f>
        <v>0</v>
      </c>
      <c r="L36" s="665">
        <f>'4-2基礎(コスト)'!T31</f>
        <v>0</v>
      </c>
      <c r="M36" s="547">
        <f>'4-2基礎(コスト)'!U31</f>
        <v>0</v>
      </c>
      <c r="N36" s="547">
        <f>'4-2基礎(コスト)'!V31</f>
        <v>0</v>
      </c>
      <c r="O36" s="547">
        <f>'4-2基礎(コスト)'!W31</f>
        <v>0</v>
      </c>
      <c r="P36" s="664">
        <f>'4-2基礎(コスト)'!X31</f>
        <v>0</v>
      </c>
      <c r="Q36" s="665">
        <f>'4-2基礎(コスト)'!Y31</f>
        <v>0</v>
      </c>
      <c r="R36" s="547">
        <f>'4-2基礎(コスト)'!Z31</f>
        <v>0</v>
      </c>
      <c r="S36" s="547">
        <f>'4-2基礎(コスト)'!AA31</f>
        <v>0</v>
      </c>
      <c r="T36" s="547">
        <f>'4-2基礎(コスト)'!AB31</f>
        <v>0</v>
      </c>
      <c r="U36" s="664">
        <f>'4-2基礎(コスト)'!AC31</f>
        <v>0</v>
      </c>
      <c r="V36" s="665">
        <f>'4-2基礎(コスト)'!AD31</f>
        <v>0</v>
      </c>
      <c r="W36" s="570">
        <f>'4-2基礎(コスト)'!AE31</f>
        <v>0</v>
      </c>
      <c r="X36" s="547">
        <f>'4-2基礎(コスト)'!AF31</f>
        <v>0</v>
      </c>
      <c r="Y36" s="547">
        <f>'4-2基礎(コスト)'!AG31</f>
        <v>0</v>
      </c>
      <c r="Z36" s="664">
        <f>'4-2基礎(コスト)'!AH31</f>
        <v>0</v>
      </c>
      <c r="AA36" s="665">
        <f>'4-2基礎(コスト)'!AI31</f>
        <v>0</v>
      </c>
      <c r="AB36" s="547">
        <f>'4-2基礎(コスト)'!AJ31</f>
        <v>0</v>
      </c>
      <c r="AC36" s="547">
        <f>'4-2基礎(コスト)'!AK31</f>
        <v>0</v>
      </c>
      <c r="AD36" s="547">
        <f>'4-2基礎(コスト)'!AL31</f>
        <v>0</v>
      </c>
      <c r="AE36" s="664">
        <f>'4-2基礎(コスト)'!AM31</f>
        <v>0</v>
      </c>
      <c r="AF36" s="575"/>
      <c r="AH36" s="538" t="str">
        <f>'4-3基礎(計算案内)'!V33</f>
        <v>ABCFG</v>
      </c>
    </row>
    <row r="37" spans="1:34" ht="14.25" x14ac:dyDescent="0.15">
      <c r="A37" s="156"/>
      <c r="C37" s="101"/>
      <c r="D37" s="505"/>
      <c r="E37" s="108"/>
      <c r="F37" s="99" t="s">
        <v>56</v>
      </c>
      <c r="G37" s="216">
        <f>'4-2基礎(コスト)'!O32</f>
        <v>0</v>
      </c>
      <c r="H37" s="216">
        <f>'4-2基礎(コスト)'!P32</f>
        <v>0</v>
      </c>
      <c r="I37" s="216">
        <f>'4-2基礎(コスト)'!Q32</f>
        <v>0</v>
      </c>
      <c r="J37" s="216">
        <f>'4-2基礎(コスト)'!R32</f>
        <v>0</v>
      </c>
      <c r="K37" s="664">
        <f>'4-2基礎(コスト)'!S32</f>
        <v>0</v>
      </c>
      <c r="L37" s="665">
        <f>'4-2基礎(コスト)'!T32</f>
        <v>0</v>
      </c>
      <c r="M37" s="547">
        <f>'4-2基礎(コスト)'!U32</f>
        <v>0</v>
      </c>
      <c r="N37" s="547">
        <f>'4-2基礎(コスト)'!V32</f>
        <v>0</v>
      </c>
      <c r="O37" s="547">
        <f>'4-2基礎(コスト)'!W32</f>
        <v>0</v>
      </c>
      <c r="P37" s="664">
        <f>'4-2基礎(コスト)'!X32</f>
        <v>0</v>
      </c>
      <c r="Q37" s="665">
        <f>'4-2基礎(コスト)'!Y32</f>
        <v>0</v>
      </c>
      <c r="R37" s="547">
        <f>'4-2基礎(コスト)'!Z32</f>
        <v>0</v>
      </c>
      <c r="S37" s="547">
        <f>'4-2基礎(コスト)'!AA32</f>
        <v>0</v>
      </c>
      <c r="T37" s="547">
        <f>'4-2基礎(コスト)'!AB32</f>
        <v>0</v>
      </c>
      <c r="U37" s="664">
        <f>'4-2基礎(コスト)'!AC32</f>
        <v>0</v>
      </c>
      <c r="V37" s="665">
        <f>'4-2基礎(コスト)'!AD32</f>
        <v>0</v>
      </c>
      <c r="W37" s="570">
        <f>'4-2基礎(コスト)'!AE32</f>
        <v>0</v>
      </c>
      <c r="X37" s="547">
        <f>'4-2基礎(コスト)'!AF32</f>
        <v>0</v>
      </c>
      <c r="Y37" s="547">
        <f>'4-2基礎(コスト)'!AG32</f>
        <v>0</v>
      </c>
      <c r="Z37" s="664">
        <f>'4-2基礎(コスト)'!AH32</f>
        <v>0</v>
      </c>
      <c r="AA37" s="665">
        <f>'4-2基礎(コスト)'!AI32</f>
        <v>0</v>
      </c>
      <c r="AB37" s="547">
        <f>'4-2基礎(コスト)'!AJ32</f>
        <v>0</v>
      </c>
      <c r="AC37" s="547">
        <f>'4-2基礎(コスト)'!AK32</f>
        <v>0</v>
      </c>
      <c r="AD37" s="547">
        <f>'4-2基礎(コスト)'!AL32</f>
        <v>0</v>
      </c>
      <c r="AE37" s="664">
        <f>'4-2基礎(コスト)'!AM32</f>
        <v>0</v>
      </c>
      <c r="AF37" s="575"/>
      <c r="AH37" s="538" t="str">
        <f>'4-3基礎(計算案内)'!V34</f>
        <v>ABCFG</v>
      </c>
    </row>
    <row r="38" spans="1:34" ht="14.25" hidden="1" customHeight="1" x14ac:dyDescent="0.15">
      <c r="A38" s="156"/>
      <c r="C38" s="101"/>
      <c r="D38" s="98"/>
      <c r="E38" s="99" t="s">
        <v>77</v>
      </c>
      <c r="F38" s="99"/>
      <c r="G38" s="216">
        <f>'4-2基礎(コスト)'!O33</f>
        <v>0</v>
      </c>
      <c r="H38" s="216">
        <f>'4-2基礎(コスト)'!P33</f>
        <v>0</v>
      </c>
      <c r="I38" s="216">
        <f>'4-2基礎(コスト)'!Q33</f>
        <v>0</v>
      </c>
      <c r="J38" s="216">
        <f>'4-2基礎(コスト)'!R33</f>
        <v>0</v>
      </c>
      <c r="K38" s="664">
        <f>'4-2基礎(コスト)'!S33</f>
        <v>0</v>
      </c>
      <c r="L38" s="665">
        <f>'4-2基礎(コスト)'!T33</f>
        <v>0</v>
      </c>
      <c r="M38" s="547">
        <f>'4-2基礎(コスト)'!U33</f>
        <v>0</v>
      </c>
      <c r="N38" s="547">
        <f>'4-2基礎(コスト)'!V33</f>
        <v>0</v>
      </c>
      <c r="O38" s="547">
        <f>'4-2基礎(コスト)'!W33</f>
        <v>0</v>
      </c>
      <c r="P38" s="664">
        <f>'4-2基礎(コスト)'!X33</f>
        <v>0</v>
      </c>
      <c r="Q38" s="665">
        <f>'4-2基礎(コスト)'!Y33</f>
        <v>0</v>
      </c>
      <c r="R38" s="547">
        <f>'4-2基礎(コスト)'!Z33</f>
        <v>0</v>
      </c>
      <c r="S38" s="547">
        <f>'4-2基礎(コスト)'!AA33</f>
        <v>0</v>
      </c>
      <c r="T38" s="547">
        <f>'4-2基礎(コスト)'!AB33</f>
        <v>0</v>
      </c>
      <c r="U38" s="664">
        <f>'4-2基礎(コスト)'!AC33</f>
        <v>0</v>
      </c>
      <c r="V38" s="665">
        <f>'4-2基礎(コスト)'!AD33</f>
        <v>0</v>
      </c>
      <c r="W38" s="216">
        <f>'4-2基礎(コスト)'!AE33</f>
        <v>0</v>
      </c>
      <c r="X38" s="216">
        <f>'4-2基礎(コスト)'!AF33</f>
        <v>0</v>
      </c>
      <c r="Y38" s="216">
        <f>'4-2基礎(コスト)'!AG33</f>
        <v>0</v>
      </c>
      <c r="Z38" s="664">
        <f>'4-2基礎(コスト)'!AH33</f>
        <v>0</v>
      </c>
      <c r="AA38" s="665">
        <f>'4-2基礎(コスト)'!AI33</f>
        <v>0</v>
      </c>
      <c r="AB38" s="216">
        <f>'4-2基礎(コスト)'!AJ33</f>
        <v>0</v>
      </c>
      <c r="AC38" s="216">
        <f>'4-2基礎(コスト)'!AK33</f>
        <v>0</v>
      </c>
      <c r="AD38" s="216">
        <f>'4-2基礎(コスト)'!AL33</f>
        <v>0</v>
      </c>
      <c r="AE38" s="664">
        <f>'4-2基礎(コスト)'!AM33</f>
        <v>0</v>
      </c>
      <c r="AF38" s="670">
        <f t="shared" si="0"/>
        <v>0</v>
      </c>
      <c r="AH38" s="538">
        <f>'4-3基礎(計算案内)'!V35</f>
        <v>0</v>
      </c>
    </row>
    <row r="39" spans="1:34" ht="15" thickBot="1" x14ac:dyDescent="0.2">
      <c r="A39" s="156"/>
      <c r="C39" s="112"/>
      <c r="D39" s="506"/>
      <c r="E39" s="109"/>
      <c r="F39" s="630" t="s">
        <v>60</v>
      </c>
      <c r="G39" s="631">
        <f t="array" ref="G39">IF(G$7="",,SUM(IF(ISERROR(SEARCH(G$7,$AH$35:$AH$37)),,G$35:G$37)))</f>
        <v>0</v>
      </c>
      <c r="H39" s="632">
        <f t="array" ref="H39">IF(H$7="",,SUM(IF(ISERROR(SEARCH(H$7,$AH$35:$AH$37)),,H$35:H$37)))</f>
        <v>0</v>
      </c>
      <c r="I39" s="632">
        <f t="array" ref="I39">IF(I$7="",,SUM(IF(ISERROR(SEARCH(I$7,$AH$35:$AH$37)),,I$35:I$37)))</f>
        <v>0</v>
      </c>
      <c r="J39" s="632">
        <f t="array" ref="J39">IF(J$7="",,SUM(IF(ISERROR(SEARCH(J$7,$AH$35:$AH$37)),,J$35:J$37)))</f>
        <v>0</v>
      </c>
      <c r="K39" s="662">
        <f t="array" ref="K39">IF(K$7="",,SUM(IF(ISERROR(SEARCH(K$7,$AH$35:$AH$37)),,K$35:K$37)))</f>
        <v>0</v>
      </c>
      <c r="L39" s="663">
        <f t="array" ref="L39">IF(L$7="",,SUM(IF(ISERROR(SEARCH(L$7,$AH$35:$AH$37)),,L$35:L$37)))</f>
        <v>0</v>
      </c>
      <c r="M39" s="635">
        <f t="array" ref="M39">IF(M$7="",,SUM(IF(ISERROR(SEARCH(M$7,$AH$35:$AH$37)),,M$35:M$37)))</f>
        <v>0</v>
      </c>
      <c r="N39" s="635">
        <f t="array" ref="N39">IF(N$7="",,SUM(IF(ISERROR(SEARCH(N$7,$AH$35:$AH$37)),,N$35:N$37)))</f>
        <v>0</v>
      </c>
      <c r="O39" s="635">
        <f t="array" ref="O39">IF(O$7="",,SUM(IF(ISERROR(SEARCH(O$7,$AH$35:$AH$37)),,O$35:O$37)))</f>
        <v>0</v>
      </c>
      <c r="P39" s="662">
        <f t="array" ref="P39">IF(P$7="",,SUM(IF(ISERROR(SEARCH(P$7,$AH$35:$AH$37)),,P$35:P$37)))</f>
        <v>0</v>
      </c>
      <c r="Q39" s="663">
        <f t="array" ref="Q39">IF(Q$7="",,SUM(IF(ISERROR(SEARCH(Q$7,$AH$35:$AH$37)),,Q$35:Q$37)))</f>
        <v>0</v>
      </c>
      <c r="R39" s="635">
        <f t="array" ref="R39">IF(R$7="",,SUM(IF(ISERROR(SEARCH(R$7,$AH$35:$AH$37)),,R$35:R$37)))</f>
        <v>0</v>
      </c>
      <c r="S39" s="635">
        <f t="array" ref="S39">IF(S$7="",,SUM(IF(ISERROR(SEARCH(S$7,$AH$35:$AH$37)),,S$35:S$37)))</f>
        <v>0</v>
      </c>
      <c r="T39" s="635">
        <f t="array" ref="T39">IF(T$7="",,SUM(IF(ISERROR(SEARCH(T$7,$AH$35:$AH$37)),,T$35:T$37)))</f>
        <v>0</v>
      </c>
      <c r="U39" s="662">
        <f t="array" ref="U39">IF(U$7="",,SUM(IF(ISERROR(SEARCH(U$7,$AH$35:$AH$37)),,U$35:U$37)))</f>
        <v>0</v>
      </c>
      <c r="V39" s="663">
        <f t="array" ref="V39">IF(V$7="",,SUM(IF(ISERROR(SEARCH(V$7,$AH$35:$AH$37)),,V$35:V$37)))</f>
        <v>0</v>
      </c>
      <c r="W39" s="632">
        <f t="array" ref="W39">IF(W$7="",,SUM(IF(ISERROR(SEARCH(W$7,$AH$35:$AH$37)),,W$35:W$37)))</f>
        <v>0</v>
      </c>
      <c r="X39" s="632">
        <f t="array" ref="X39">IF(X$7="",,SUM(IF(ISERROR(SEARCH(X$7,$AH$35:$AH$37)),,X$35:X$37)))</f>
        <v>0</v>
      </c>
      <c r="Y39" s="632">
        <f t="array" ref="Y39">IF(Y$7="",,SUM(IF(ISERROR(SEARCH(Y$7,$AH$35:$AH$37)),,Y$35:Y$37)))</f>
        <v>0</v>
      </c>
      <c r="Z39" s="662">
        <f t="array" ref="Z39">IF(Z$7="",,SUM(IF(ISERROR(SEARCH(Z$7,$AH$35:$AH$37)),,Z$35:Z$37)))</f>
        <v>0</v>
      </c>
      <c r="AA39" s="663">
        <f t="array" ref="AA39">IF(AA$7="",,SUM(IF(ISERROR(SEARCH(AA$7,$AH$35:$AH$37)),,AA$35:AA$37)))</f>
        <v>0</v>
      </c>
      <c r="AB39" s="632">
        <f t="array" ref="AB39">IF(AB$7="",,SUM(IF(ISERROR(SEARCH(AB$7,$AH$35:$AH$37)),,AB$35:AB$37)))</f>
        <v>0</v>
      </c>
      <c r="AC39" s="632">
        <f t="array" ref="AC39">IF(AC$7="",,SUM(IF(ISERROR(SEARCH(AC$7,$AH$35:$AH$37)),,AC$35:AC$37)))</f>
        <v>0</v>
      </c>
      <c r="AD39" s="639">
        <f t="array" ref="AD39">IF(AD$7="",,SUM(IF(ISERROR(SEARCH(AD$7,$AH$35:$AH$37)),,AD$35:AD$37)))</f>
        <v>0</v>
      </c>
      <c r="AE39" s="671">
        <f t="array" ref="AE39">IF(AE$7="",,SUM(IF(ISERROR(SEARCH(AE$7,$AH$35:$AH$37)),,AE$35:AE$37)))</f>
        <v>0</v>
      </c>
      <c r="AF39" s="672">
        <f t="shared" si="0"/>
        <v>0</v>
      </c>
      <c r="AH39" s="608"/>
    </row>
    <row r="40" spans="1:34" ht="15" customHeight="1" thickBot="1" x14ac:dyDescent="0.2">
      <c r="A40" s="156"/>
      <c r="E40" s="26"/>
      <c r="F40" s="10"/>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998" t="s">
        <v>510</v>
      </c>
      <c r="AE40" s="998"/>
      <c r="AF40" s="644">
        <f>AF39+AF34+AF29+AF17+AF15+AF12</f>
        <v>599.07572855700005</v>
      </c>
      <c r="AH40" s="12"/>
    </row>
    <row r="41" spans="1:34" x14ac:dyDescent="0.15">
      <c r="A41" s="156"/>
      <c r="G41" s="3"/>
      <c r="H41" s="3"/>
      <c r="I41" s="3"/>
      <c r="J41" s="3"/>
      <c r="K41" s="3"/>
      <c r="L41" s="3"/>
      <c r="M41" s="3"/>
      <c r="N41" s="3"/>
      <c r="O41" s="3"/>
      <c r="P41" s="3"/>
      <c r="Q41" s="3"/>
      <c r="R41" s="3"/>
      <c r="S41" s="3"/>
      <c r="T41" s="3"/>
      <c r="U41" s="3"/>
      <c r="V41" s="3"/>
      <c r="W41" s="3"/>
      <c r="X41" s="3"/>
      <c r="Y41" s="3"/>
      <c r="Z41" s="3"/>
      <c r="AA41" s="3"/>
      <c r="AB41" s="3"/>
      <c r="AC41" s="3"/>
      <c r="AD41" s="3"/>
      <c r="AE41" s="3"/>
      <c r="AH41" s="114"/>
    </row>
    <row r="42" spans="1:34" ht="14.25" x14ac:dyDescent="0.15">
      <c r="A42" s="156"/>
      <c r="C42" s="552" t="s">
        <v>35</v>
      </c>
      <c r="D42" s="555" t="s">
        <v>32</v>
      </c>
      <c r="E42" s="543"/>
      <c r="F42" s="699" t="s">
        <v>516</v>
      </c>
      <c r="G42" s="568">
        <f>'4-2基礎(コスト)'!O34</f>
        <v>0</v>
      </c>
      <c r="H42" s="673"/>
      <c r="I42" s="673"/>
      <c r="J42" s="673"/>
      <c r="K42" s="566"/>
      <c r="L42" s="571">
        <f>'4-2基礎(コスト)'!T34</f>
        <v>0</v>
      </c>
      <c r="M42" s="569"/>
      <c r="N42" s="569"/>
      <c r="O42" s="569"/>
      <c r="P42" s="572"/>
      <c r="Q42" s="571">
        <f>'4-2基礎(コスト)'!Y34</f>
        <v>0</v>
      </c>
      <c r="R42" s="569"/>
      <c r="S42" s="569"/>
      <c r="T42" s="569"/>
      <c r="U42" s="572"/>
      <c r="V42" s="571">
        <f>'4-2基礎(コスト)'!AD34</f>
        <v>0</v>
      </c>
      <c r="W42" s="569"/>
      <c r="X42" s="569"/>
      <c r="Y42" s="569"/>
      <c r="Z42" s="572"/>
      <c r="AA42" s="571">
        <f>'4-2基礎(コスト)'!AI34</f>
        <v>0</v>
      </c>
      <c r="AB42" s="569"/>
      <c r="AC42" s="569"/>
      <c r="AD42" s="569"/>
      <c r="AE42" s="572"/>
      <c r="AF42" s="575"/>
      <c r="AH42" s="538" t="str">
        <f>'4-3基礎(計算案内)'!V38</f>
        <v>J</v>
      </c>
    </row>
    <row r="43" spans="1:34" ht="14.25" x14ac:dyDescent="0.15">
      <c r="A43" s="156"/>
      <c r="C43" s="101"/>
      <c r="D43" s="553"/>
      <c r="E43" s="544"/>
      <c r="F43" s="700" t="s">
        <v>507</v>
      </c>
      <c r="G43" s="568">
        <f>'4-2基礎(コスト)'!O35</f>
        <v>0</v>
      </c>
      <c r="H43" s="569"/>
      <c r="I43" s="569"/>
      <c r="J43" s="569"/>
      <c r="K43" s="566"/>
      <c r="L43" s="571">
        <f>'4-2基礎(コスト)'!T35</f>
        <v>0</v>
      </c>
      <c r="M43" s="569"/>
      <c r="N43" s="569"/>
      <c r="O43" s="569"/>
      <c r="P43" s="572"/>
      <c r="Q43" s="571">
        <f>'4-2基礎(コスト)'!Y35</f>
        <v>0</v>
      </c>
      <c r="R43" s="569"/>
      <c r="S43" s="569"/>
      <c r="T43" s="569"/>
      <c r="U43" s="572"/>
      <c r="V43" s="571">
        <f>'4-2基礎(コスト)'!AD35</f>
        <v>0</v>
      </c>
      <c r="W43" s="569"/>
      <c r="X43" s="569"/>
      <c r="Y43" s="569"/>
      <c r="Z43" s="572"/>
      <c r="AA43" s="571">
        <f>'4-2基礎(コスト)'!AI35</f>
        <v>0</v>
      </c>
      <c r="AB43" s="569"/>
      <c r="AC43" s="569"/>
      <c r="AD43" s="569"/>
      <c r="AE43" s="572"/>
      <c r="AF43" s="574"/>
      <c r="AH43" s="538" t="str">
        <f>'4-3基礎(計算案内)'!V39</f>
        <v>KL</v>
      </c>
    </row>
    <row r="44" spans="1:34" ht="14.25" x14ac:dyDescent="0.15">
      <c r="A44" s="156"/>
      <c r="C44" s="101"/>
      <c r="D44" s="554"/>
      <c r="E44" s="540"/>
      <c r="F44" s="701" t="s">
        <v>503</v>
      </c>
      <c r="G44" s="641">
        <f t="array" ref="G44">IF(G$7="",,SUM(IF(ISERROR(SEARCH(G$7,$AH$42:$AH$43)),,G$42:G$43)))</f>
        <v>0</v>
      </c>
      <c r="H44" s="635">
        <f t="array" ref="H44">IF(H$7="",,SUM(IF(ISERROR(SEARCH(H$7,$AH$42:$AH$43)),,H$42:H$43)))</f>
        <v>0</v>
      </c>
      <c r="I44" s="635">
        <f t="array" ref="I44">IF(I$7="",,SUM(IF(ISERROR(SEARCH(I$7,$AH$42:$AH$43)),,I$42:I$43)))</f>
        <v>0</v>
      </c>
      <c r="J44" s="635">
        <f t="array" ref="J44">IF(J$7="",,SUM(IF(ISERROR(SEARCH(J$7,$AH$42:$AH$43)),,J$42:J$43)))</f>
        <v>0</v>
      </c>
      <c r="K44" s="638">
        <f t="array" ref="K44">IF(K$7="",,SUM(IF(ISERROR(SEARCH(K$7,$AH$42:$AH$43)),,K$42:K$43)))</f>
        <v>0</v>
      </c>
      <c r="L44" s="634">
        <f t="array" ref="L44">IF(L$7="",,SUM(IF(ISERROR(SEARCH(L$7,$AH$42:$AH$43)),,L$42:L$43)))</f>
        <v>0</v>
      </c>
      <c r="M44" s="635">
        <f t="array" ref="M44">IF(M$7="",,SUM(IF(ISERROR(SEARCH(M$7,$AH$42:$AH$43)),,M$42:M$43)))</f>
        <v>0</v>
      </c>
      <c r="N44" s="635">
        <f t="array" ref="N44">IF(N$7="",,SUM(IF(ISERROR(SEARCH(N$7,$AH$42:$AH$43)),,N$42:N$43)))</f>
        <v>0</v>
      </c>
      <c r="O44" s="635">
        <f t="array" ref="O44">IF(O$7="",,SUM(IF(ISERROR(SEARCH(O$7,$AH$42:$AH$43)),,O$42:O$43)))</f>
        <v>0</v>
      </c>
      <c r="P44" s="633">
        <f t="array" ref="P44">IF(P$7="",,SUM(IF(ISERROR(SEARCH(P$7,$AH$42:$AH$43)),,P$42:P$43)))</f>
        <v>0</v>
      </c>
      <c r="Q44" s="634">
        <f t="array" ref="Q44">IF(Q$7="",,SUM(IF(ISERROR(SEARCH(Q$7,$AH$42:$AH$43)),,Q$42:Q$43)))</f>
        <v>0</v>
      </c>
      <c r="R44" s="635">
        <f t="array" ref="R44">IF(R$7="",,SUM(IF(ISERROR(SEARCH(R$7,$AH$42:$AH$43)),,R$42:R$43)))</f>
        <v>0</v>
      </c>
      <c r="S44" s="635">
        <f t="array" ref="S44">IF(S$7="",,SUM(IF(ISERROR(SEARCH(S$7,$AH$42:$AH$43)),,S$42:S$43)))</f>
        <v>0</v>
      </c>
      <c r="T44" s="635">
        <f t="array" ref="T44">IF(T$7="",,SUM(IF(ISERROR(SEARCH(T$7,$AH$42:$AH$43)),,T$42:T$43)))</f>
        <v>0</v>
      </c>
      <c r="U44" s="633">
        <f t="array" ref="U44">IF(U$7="",,SUM(IF(ISERROR(SEARCH(U$7,$AH$42:$AH$43)),,U$42:U$43)))</f>
        <v>0</v>
      </c>
      <c r="V44" s="634">
        <f t="array" ref="V44">IF(V$7="",,SUM(IF(ISERROR(SEARCH(V$7,$AH$42:$AH$43)),,V$42:V$43)))</f>
        <v>0</v>
      </c>
      <c r="W44" s="635">
        <f t="array" ref="W44">IF(W$7="",,SUM(IF(ISERROR(SEARCH(W$7,$AH$42:$AH$43)),,W$42:W$43)))</f>
        <v>0</v>
      </c>
      <c r="X44" s="635">
        <f t="array" ref="X44">IF(X$7="",,SUM(IF(ISERROR(SEARCH(X$7,$AH$42:$AH$43)),,X$42:X$43)))</f>
        <v>0</v>
      </c>
      <c r="Y44" s="635">
        <f t="array" ref="Y44">IF(Y$7="",,SUM(IF(ISERROR(SEARCH(Y$7,$AH$42:$AH$43)),,Y$42:Y$43)))</f>
        <v>0</v>
      </c>
      <c r="Z44" s="633">
        <f t="array" ref="Z44">IF(Z$7="",,SUM(IF(ISERROR(SEARCH(Z$7,$AH$42:$AH$43)),,Z$42:Z$43)))</f>
        <v>0</v>
      </c>
      <c r="AA44" s="634">
        <f t="array" ref="AA44">IF(AA$7="",,SUM(IF(ISERROR(SEARCH(AA$7,$AH$42:$AH$43)),,AA$42:AA$43)))</f>
        <v>0</v>
      </c>
      <c r="AB44" s="635">
        <f t="array" ref="AB44">IF(AB$7="",,SUM(IF(ISERROR(SEARCH(AB$7,$AH$42:$AH$43)),,AB$42:AB$43)))</f>
        <v>0</v>
      </c>
      <c r="AC44" s="635">
        <f t="array" ref="AC44">IF(AC$7="",,SUM(IF(ISERROR(SEARCH(AC$7,$AH$42:$AH$43)),,AC$42:AC$43)))</f>
        <v>0</v>
      </c>
      <c r="AD44" s="635">
        <f t="array" ref="AD44">IF(AD$7="",,SUM(IF(ISERROR(SEARCH(AD$7,$AH$42:$AH$43)),,AD$42:AD$43)))</f>
        <v>0</v>
      </c>
      <c r="AE44" s="633">
        <f t="array" ref="AE44">IF(AE$7="",,SUM(IF(ISERROR(SEARCH(AE$7,$AH$42:$AH$43)),,AE$42:AE$43)))</f>
        <v>0</v>
      </c>
      <c r="AF44" s="421">
        <f t="shared" ref="AF44:AF47" si="1">SUM(G44:AE44)</f>
        <v>0</v>
      </c>
      <c r="AH44" s="541"/>
    </row>
    <row r="45" spans="1:34" ht="14.25" x14ac:dyDescent="0.15">
      <c r="A45" s="156"/>
      <c r="C45" s="101"/>
      <c r="D45" s="555" t="s">
        <v>505</v>
      </c>
      <c r="E45" s="545"/>
      <c r="F45" s="700" t="s">
        <v>508</v>
      </c>
      <c r="G45" s="568">
        <f>'4-2基礎(コスト)'!O37</f>
        <v>0</v>
      </c>
      <c r="H45" s="569">
        <f>'4-2基礎(コスト)'!P37</f>
        <v>0</v>
      </c>
      <c r="I45" s="569">
        <f>'4-2基礎(コスト)'!Q37</f>
        <v>0</v>
      </c>
      <c r="J45" s="569">
        <f>'4-2基礎(コスト)'!R37</f>
        <v>0</v>
      </c>
      <c r="K45" s="566">
        <f>'4-2基礎(コスト)'!S37</f>
        <v>0</v>
      </c>
      <c r="L45" s="571">
        <f>'4-2基礎(コスト)'!T37</f>
        <v>0</v>
      </c>
      <c r="M45" s="569">
        <f>'4-2基礎(コスト)'!U37</f>
        <v>0</v>
      </c>
      <c r="N45" s="569">
        <f>'4-2基礎(コスト)'!V37</f>
        <v>0</v>
      </c>
      <c r="O45" s="569">
        <f>'4-2基礎(コスト)'!W37</f>
        <v>0</v>
      </c>
      <c r="P45" s="572">
        <f>'4-2基礎(コスト)'!X37</f>
        <v>0</v>
      </c>
      <c r="Q45" s="571">
        <f>'4-2基礎(コスト)'!Y37</f>
        <v>0</v>
      </c>
      <c r="R45" s="569">
        <f>'4-2基礎(コスト)'!Z37</f>
        <v>0</v>
      </c>
      <c r="S45" s="569">
        <f>'4-2基礎(コスト)'!AA37</f>
        <v>0</v>
      </c>
      <c r="T45" s="569">
        <f>'4-2基礎(コスト)'!AB37</f>
        <v>0</v>
      </c>
      <c r="U45" s="572">
        <f>'4-2基礎(コスト)'!AC37</f>
        <v>0</v>
      </c>
      <c r="V45" s="571">
        <f>'4-2基礎(コスト)'!AD37</f>
        <v>0</v>
      </c>
      <c r="W45" s="569">
        <f>'4-2基礎(コスト)'!AE37</f>
        <v>0</v>
      </c>
      <c r="X45" s="569">
        <f>'4-2基礎(コスト)'!AF37</f>
        <v>0</v>
      </c>
      <c r="Y45" s="569">
        <f>'4-2基礎(コスト)'!AG37</f>
        <v>0</v>
      </c>
      <c r="Z45" s="572">
        <f>'4-2基礎(コスト)'!AH37</f>
        <v>0</v>
      </c>
      <c r="AA45" s="571">
        <f>'4-2基礎(コスト)'!AI37</f>
        <v>0</v>
      </c>
      <c r="AB45" s="569">
        <f>'4-2基礎(コスト)'!AJ37</f>
        <v>0</v>
      </c>
      <c r="AC45" s="569">
        <f>'4-2基礎(コスト)'!AK37</f>
        <v>0</v>
      </c>
      <c r="AD45" s="569">
        <f>'4-2基礎(コスト)'!AL37</f>
        <v>0</v>
      </c>
      <c r="AE45" s="572">
        <f>'4-2基礎(コスト)'!AM37</f>
        <v>0</v>
      </c>
      <c r="AF45" s="573"/>
      <c r="AH45" s="538" t="str">
        <f>'4-3基礎(計算案内)'!V41</f>
        <v>FG</v>
      </c>
    </row>
    <row r="46" spans="1:34" ht="14.25" x14ac:dyDescent="0.15">
      <c r="A46" s="156"/>
      <c r="C46" s="101"/>
      <c r="D46" s="553"/>
      <c r="E46" s="544"/>
      <c r="F46" s="699" t="s">
        <v>509</v>
      </c>
      <c r="G46" s="568">
        <f>'4-2基礎(コスト)'!O38</f>
        <v>0</v>
      </c>
      <c r="H46" s="569">
        <f>'4-2基礎(コスト)'!P38</f>
        <v>0</v>
      </c>
      <c r="I46" s="569">
        <f>'4-2基礎(コスト)'!Q38</f>
        <v>0</v>
      </c>
      <c r="J46" s="569">
        <f>'4-2基礎(コスト)'!R38</f>
        <v>0</v>
      </c>
      <c r="K46" s="566">
        <f>'4-2基礎(コスト)'!S38</f>
        <v>0</v>
      </c>
      <c r="L46" s="571">
        <f>'4-2基礎(コスト)'!T38</f>
        <v>0</v>
      </c>
      <c r="M46" s="569">
        <f>'4-2基礎(コスト)'!U38</f>
        <v>0</v>
      </c>
      <c r="N46" s="569">
        <f>'4-2基礎(コスト)'!V38</f>
        <v>0</v>
      </c>
      <c r="O46" s="569">
        <f>'4-2基礎(コスト)'!W38</f>
        <v>0</v>
      </c>
      <c r="P46" s="572">
        <f>'4-2基礎(コスト)'!X38</f>
        <v>0</v>
      </c>
      <c r="Q46" s="571">
        <f>'4-2基礎(コスト)'!Y38</f>
        <v>0</v>
      </c>
      <c r="R46" s="569">
        <f>'4-2基礎(コスト)'!Z38</f>
        <v>0</v>
      </c>
      <c r="S46" s="569">
        <f>'4-2基礎(コスト)'!AA38</f>
        <v>0</v>
      </c>
      <c r="T46" s="569">
        <f>'4-2基礎(コスト)'!AB38</f>
        <v>0</v>
      </c>
      <c r="U46" s="572">
        <f>'4-2基礎(コスト)'!AC38</f>
        <v>0</v>
      </c>
      <c r="V46" s="571">
        <f>'4-2基礎(コスト)'!AD38</f>
        <v>0</v>
      </c>
      <c r="W46" s="569">
        <f>'4-2基礎(コスト)'!AE38</f>
        <v>0</v>
      </c>
      <c r="X46" s="569">
        <f>'4-2基礎(コスト)'!AF38</f>
        <v>0</v>
      </c>
      <c r="Y46" s="569">
        <f>'4-2基礎(コスト)'!AG38</f>
        <v>0</v>
      </c>
      <c r="Z46" s="572">
        <f>'4-2基礎(コスト)'!AH38</f>
        <v>0</v>
      </c>
      <c r="AA46" s="571">
        <f>'4-2基礎(コスト)'!AI38</f>
        <v>0</v>
      </c>
      <c r="AB46" s="569">
        <f>'4-2基礎(コスト)'!AJ38</f>
        <v>0</v>
      </c>
      <c r="AC46" s="569">
        <f>'4-2基礎(コスト)'!AK38</f>
        <v>0</v>
      </c>
      <c r="AD46" s="569">
        <f>'4-2基礎(コスト)'!AL38</f>
        <v>0</v>
      </c>
      <c r="AE46" s="572">
        <f>'4-2基礎(コスト)'!AM38</f>
        <v>0</v>
      </c>
      <c r="AF46" s="574"/>
      <c r="AH46" s="538" t="str">
        <f>'4-3基礎(計算案内)'!V42</f>
        <v>HI</v>
      </c>
    </row>
    <row r="47" spans="1:34" ht="13.5" customHeight="1" thickBot="1" x14ac:dyDescent="0.2">
      <c r="A47" s="156"/>
      <c r="C47" s="112"/>
      <c r="D47" s="554"/>
      <c r="E47" s="540"/>
      <c r="F47" s="642" t="s">
        <v>504</v>
      </c>
      <c r="G47" s="641">
        <f t="array" ref="G47">IF(G$7="",,SUM(IF(ISERROR(SEARCH(G$7,$AH$45:$AH$46)),,G$45:G$46)))</f>
        <v>0</v>
      </c>
      <c r="H47" s="635">
        <f t="array" ref="H47">IF(H$7="",,SUM(IF(ISERROR(SEARCH(H$7,$AH$45:$AH$46)),,H$45:H$46)))</f>
        <v>0</v>
      </c>
      <c r="I47" s="635">
        <f t="array" ref="I47">IF(I$7="",,SUM(IF(ISERROR(SEARCH(I$7,$AH$45:$AH$46)),,I$45:I$46)))</f>
        <v>0</v>
      </c>
      <c r="J47" s="635">
        <f t="array" ref="J47">IF(J$7="",,SUM(IF(ISERROR(SEARCH(J$7,$AH$45:$AH$46)),,J$45:J$46)))</f>
        <v>0</v>
      </c>
      <c r="K47" s="638">
        <f t="array" ref="K47">IF(K$7="",,SUM(IF(ISERROR(SEARCH(K$7,$AH$45:$AH$46)),,K$45:K$46)))</f>
        <v>0</v>
      </c>
      <c r="L47" s="634">
        <f t="array" ref="L47">IF(L$7="",,SUM(IF(ISERROR(SEARCH(L$7,$AH$45:$AH$46)),,L$45:L$46)))</f>
        <v>0</v>
      </c>
      <c r="M47" s="635">
        <f t="array" ref="M47">IF(M$7="",,SUM(IF(ISERROR(SEARCH(M$7,$AH$45:$AH$46)),,M$45:M$46)))</f>
        <v>0</v>
      </c>
      <c r="N47" s="635">
        <f t="array" ref="N47">IF(N$7="",,SUM(IF(ISERROR(SEARCH(N$7,$AH$45:$AH$46)),,N$45:N$46)))</f>
        <v>0</v>
      </c>
      <c r="O47" s="635">
        <f t="array" ref="O47">IF(O$7="",,SUM(IF(ISERROR(SEARCH(O$7,$AH$45:$AH$46)),,O$45:O$46)))</f>
        <v>0</v>
      </c>
      <c r="P47" s="633">
        <f t="array" ref="P47">IF(P$7="",,SUM(IF(ISERROR(SEARCH(P$7,$AH$45:$AH$46)),,P$45:P$46)))</f>
        <v>0</v>
      </c>
      <c r="Q47" s="634">
        <f t="array" ref="Q47">IF(Q$7="",,SUM(IF(ISERROR(SEARCH(Q$7,$AH$45:$AH$46)),,Q$45:Q$46)))</f>
        <v>0</v>
      </c>
      <c r="R47" s="635">
        <f t="array" ref="R47">IF(R$7="",,SUM(IF(ISERROR(SEARCH(R$7,$AH$45:$AH$46)),,R$45:R$46)))</f>
        <v>0</v>
      </c>
      <c r="S47" s="635">
        <f t="array" ref="S47">IF(S$7="",,SUM(IF(ISERROR(SEARCH(S$7,$AH$45:$AH$46)),,S$45:S$46)))</f>
        <v>0</v>
      </c>
      <c r="T47" s="635">
        <f t="array" ref="T47">IF(T$7="",,SUM(IF(ISERROR(SEARCH(T$7,$AH$45:$AH$46)),,T$45:T$46)))</f>
        <v>0</v>
      </c>
      <c r="U47" s="633">
        <f t="array" ref="U47">IF(U$7="",,SUM(IF(ISERROR(SEARCH(U$7,$AH$45:$AH$46)),,U$45:U$46)))</f>
        <v>0</v>
      </c>
      <c r="V47" s="634">
        <f t="array" ref="V47">IF(V$7="",,SUM(IF(ISERROR(SEARCH(V$7,$AH$45:$AH$46)),,V$45:V$46)))</f>
        <v>0</v>
      </c>
      <c r="W47" s="635">
        <f t="array" ref="W47">IF(W$7="",,SUM(IF(ISERROR(SEARCH(W$7,$AH$45:$AH$46)),,W$45:W$46)))</f>
        <v>0</v>
      </c>
      <c r="X47" s="635">
        <f t="array" ref="X47">IF(X$7="",,SUM(IF(ISERROR(SEARCH(X$7,$AH$45:$AH$46)),,X$45:X$46)))</f>
        <v>0</v>
      </c>
      <c r="Y47" s="635">
        <f t="array" ref="Y47">IF(Y$7="",,SUM(IF(ISERROR(SEARCH(Y$7,$AH$45:$AH$46)),,Y$45:Y$46)))</f>
        <v>0</v>
      </c>
      <c r="Z47" s="633">
        <f t="array" ref="Z47">IF(Z$7="",,SUM(IF(ISERROR(SEARCH(Z$7,$AH$45:$AH$46)),,Z$45:Z$46)))</f>
        <v>0</v>
      </c>
      <c r="AA47" s="634">
        <f t="array" ref="AA47">IF(AA$7="",,SUM(IF(ISERROR(SEARCH(AA$7,$AH$45:$AH$46)),,AA$45:AA$46)))</f>
        <v>0</v>
      </c>
      <c r="AB47" s="635">
        <f t="array" ref="AB47">IF(AB$7="",,SUM(IF(ISERROR(SEARCH(AB$7,$AH$45:$AH$46)),,AB$45:AB$46)))</f>
        <v>0</v>
      </c>
      <c r="AC47" s="635">
        <f t="array" ref="AC47">IF(AC$7="",,SUM(IF(ISERROR(SEARCH(AC$7,$AH$45:$AH$46)),,AC$45:AC$46)))</f>
        <v>0</v>
      </c>
      <c r="AD47" s="639">
        <f t="array" ref="AD47">IF(AD$7="",,SUM(IF(ISERROR(SEARCH(AD$7,$AH$45:$AH$46)),,AD$45:AD$46)))</f>
        <v>0</v>
      </c>
      <c r="AE47" s="640">
        <f t="array" ref="AE47">IF(AE$7="",,SUM(IF(ISERROR(SEARCH(AE$7,$AH$45:$AH$46)),,AE$45:AE$46)))</f>
        <v>0</v>
      </c>
      <c r="AF47" s="643">
        <f t="shared" si="1"/>
        <v>0</v>
      </c>
      <c r="AH47" s="585"/>
    </row>
    <row r="48" spans="1:34" ht="13.5" customHeight="1" thickBot="1" x14ac:dyDescent="0.2">
      <c r="A48" s="156"/>
      <c r="AD48" s="998" t="s">
        <v>159</v>
      </c>
      <c r="AE48" s="998"/>
      <c r="AF48" s="644">
        <f>AF44+AF47</f>
        <v>0</v>
      </c>
    </row>
    <row r="49" spans="1:32" ht="13.5" customHeight="1" thickBot="1" x14ac:dyDescent="0.2">
      <c r="A49" s="156"/>
      <c r="F49" s="12"/>
      <c r="G49" s="525"/>
      <c r="H49" s="12"/>
      <c r="I49" s="12"/>
      <c r="J49" s="12"/>
      <c r="K49" s="12"/>
      <c r="L49" s="12"/>
      <c r="M49" s="12"/>
      <c r="N49" s="12"/>
      <c r="O49" s="12"/>
      <c r="P49" s="12"/>
      <c r="Q49" s="12"/>
      <c r="R49" s="12"/>
      <c r="S49" s="12"/>
      <c r="T49" s="12"/>
      <c r="U49" s="12"/>
      <c r="V49" s="12"/>
      <c r="W49" s="12"/>
      <c r="X49" s="12"/>
      <c r="Y49" s="12"/>
      <c r="Z49" s="12"/>
      <c r="AA49" s="12"/>
      <c r="AB49" s="12"/>
      <c r="AC49" s="12"/>
      <c r="AD49" s="998" t="s">
        <v>511</v>
      </c>
      <c r="AE49" s="999"/>
      <c r="AF49" s="644">
        <f>AF48-AF40</f>
        <v>-599.07572855700005</v>
      </c>
    </row>
    <row r="50" spans="1:32" x14ac:dyDescent="0.15">
      <c r="A50" s="156"/>
      <c r="F50" s="12"/>
      <c r="G50" s="8"/>
      <c r="H50" s="8"/>
      <c r="I50" s="8"/>
      <c r="J50" s="8"/>
      <c r="K50" s="8"/>
      <c r="L50" s="8"/>
      <c r="M50" s="8"/>
      <c r="N50" s="8"/>
      <c r="O50" s="8"/>
      <c r="P50" s="8"/>
      <c r="Q50" s="8"/>
      <c r="R50" s="8"/>
      <c r="S50" s="8"/>
      <c r="T50" s="8"/>
      <c r="U50" s="8"/>
      <c r="V50" s="8"/>
      <c r="W50" s="8"/>
      <c r="X50" s="8"/>
      <c r="Y50" s="8"/>
      <c r="Z50" s="8"/>
      <c r="AA50" s="8"/>
      <c r="AB50" s="8"/>
      <c r="AC50" s="8"/>
      <c r="AD50" s="8"/>
      <c r="AE50" s="8"/>
    </row>
    <row r="51" spans="1:32" ht="14.25" x14ac:dyDescent="0.15">
      <c r="A51" s="156"/>
      <c r="C51" s="527"/>
      <c r="D51" s="528"/>
      <c r="E51" s="528"/>
      <c r="F51" s="529"/>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1"/>
    </row>
    <row r="52" spans="1:32" ht="14.25" x14ac:dyDescent="0.15">
      <c r="A52" s="156"/>
      <c r="C52" s="233"/>
      <c r="D52" s="3"/>
      <c r="E52" s="3"/>
      <c r="F52" s="526"/>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532"/>
    </row>
    <row r="53" spans="1:32" ht="21" x14ac:dyDescent="0.15">
      <c r="A53" s="156"/>
      <c r="C53" s="233"/>
      <c r="D53" s="3"/>
      <c r="E53" s="3"/>
      <c r="F53" s="537"/>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532"/>
    </row>
    <row r="54" spans="1:32" ht="18.75" x14ac:dyDescent="0.15">
      <c r="A54" s="156"/>
      <c r="C54" s="233"/>
      <c r="D54" s="713" t="s">
        <v>234</v>
      </c>
      <c r="E54" s="714" t="s">
        <v>544</v>
      </c>
      <c r="F54" s="526"/>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532"/>
    </row>
    <row r="55" spans="1:32" ht="14.25" x14ac:dyDescent="0.15">
      <c r="A55" s="156"/>
      <c r="C55" s="233"/>
      <c r="D55" s="3"/>
      <c r="E55" s="3"/>
      <c r="F55" s="526"/>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532"/>
    </row>
    <row r="56" spans="1:32" ht="14.25" x14ac:dyDescent="0.15">
      <c r="A56" s="156"/>
      <c r="C56" s="233"/>
      <c r="D56" s="3"/>
      <c r="E56" s="3"/>
      <c r="F56" s="526"/>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532"/>
    </row>
    <row r="57" spans="1:32" x14ac:dyDescent="0.15">
      <c r="A57" s="156"/>
      <c r="C57" s="233"/>
      <c r="D57" s="3"/>
      <c r="E57" s="3"/>
      <c r="F57" s="12"/>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33"/>
    </row>
    <row r="58" spans="1:32" x14ac:dyDescent="0.15">
      <c r="A58" s="156"/>
      <c r="C58" s="233"/>
      <c r="D58" s="3"/>
      <c r="E58" s="3"/>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532"/>
    </row>
    <row r="59" spans="1:32" x14ac:dyDescent="0.15">
      <c r="A59" s="156"/>
      <c r="C59" s="233"/>
      <c r="D59" s="3"/>
      <c r="E59" s="3"/>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532"/>
    </row>
    <row r="60" spans="1:32" x14ac:dyDescent="0.15">
      <c r="A60" s="156"/>
      <c r="C60" s="233"/>
      <c r="D60" s="3"/>
      <c r="E60" s="3"/>
      <c r="F60" s="12"/>
      <c r="G60" s="8"/>
      <c r="H60" s="8"/>
      <c r="I60" s="8"/>
      <c r="J60" s="8"/>
      <c r="K60" s="8"/>
      <c r="L60" s="8"/>
      <c r="M60" s="8"/>
      <c r="N60" s="8"/>
      <c r="O60" s="8"/>
      <c r="P60" s="8"/>
      <c r="Q60" s="8"/>
      <c r="R60" s="8"/>
      <c r="S60" s="8"/>
      <c r="T60" s="8"/>
      <c r="U60" s="8"/>
      <c r="V60" s="8"/>
      <c r="W60" s="8"/>
      <c r="X60" s="8"/>
      <c r="Y60" s="8"/>
      <c r="Z60" s="8"/>
      <c r="AA60" s="8"/>
      <c r="AB60" s="8"/>
      <c r="AC60" s="8"/>
      <c r="AD60" s="8"/>
      <c r="AE60" s="8"/>
      <c r="AF60" s="532"/>
    </row>
    <row r="61" spans="1:32" x14ac:dyDescent="0.15">
      <c r="A61" s="156"/>
      <c r="C61" s="534"/>
      <c r="D61" s="114"/>
      <c r="E61" s="114"/>
      <c r="F61" s="535"/>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115"/>
    </row>
    <row r="65" spans="6:23" hidden="1" x14ac:dyDescent="0.15">
      <c r="F65" s="2" t="s">
        <v>543</v>
      </c>
      <c r="G65" s="162"/>
    </row>
    <row r="66" spans="6:23" hidden="1" x14ac:dyDescent="0.15">
      <c r="G66" s="162"/>
    </row>
    <row r="67" spans="6:23" hidden="1" x14ac:dyDescent="0.15">
      <c r="F67" s="2" t="s">
        <v>545</v>
      </c>
      <c r="G67" s="705">
        <f>-$AF$12</f>
        <v>-599.07572855700005</v>
      </c>
    </row>
    <row r="68" spans="6:23" hidden="1" x14ac:dyDescent="0.15">
      <c r="F68" s="2" t="s">
        <v>546</v>
      </c>
      <c r="G68" s="705">
        <f>-$AF$15</f>
        <v>0</v>
      </c>
    </row>
    <row r="69" spans="6:23" hidden="1" x14ac:dyDescent="0.15">
      <c r="F69" s="2" t="s">
        <v>547</v>
      </c>
      <c r="G69" s="705">
        <f>-$AF$17</f>
        <v>0</v>
      </c>
    </row>
    <row r="70" spans="6:23" hidden="1" x14ac:dyDescent="0.15">
      <c r="F70" s="2" t="s">
        <v>548</v>
      </c>
      <c r="G70" s="705">
        <f>-$AF$29</f>
        <v>0</v>
      </c>
    </row>
    <row r="71" spans="6:23" hidden="1" x14ac:dyDescent="0.15">
      <c r="F71" s="2" t="s">
        <v>549</v>
      </c>
      <c r="G71" s="705">
        <f>-$AF$34</f>
        <v>0</v>
      </c>
    </row>
    <row r="72" spans="6:23" hidden="1" x14ac:dyDescent="0.15">
      <c r="F72" s="2" t="s">
        <v>550</v>
      </c>
      <c r="G72" s="705">
        <f>-$AF$39</f>
        <v>0</v>
      </c>
    </row>
    <row r="73" spans="6:23" hidden="1" x14ac:dyDescent="0.15">
      <c r="F73" s="2" t="s">
        <v>551</v>
      </c>
      <c r="G73" s="705">
        <f>$AF$44</f>
        <v>0</v>
      </c>
    </row>
    <row r="74" spans="6:23" hidden="1" x14ac:dyDescent="0.15">
      <c r="F74" s="2" t="s">
        <v>552</v>
      </c>
      <c r="G74" s="705">
        <f>$AF$47</f>
        <v>0</v>
      </c>
    </row>
    <row r="75" spans="6:23" hidden="1" x14ac:dyDescent="0.15">
      <c r="G75" s="705"/>
    </row>
    <row r="76" spans="6:23" hidden="1" x14ac:dyDescent="0.15">
      <c r="F76" s="2" t="s">
        <v>511</v>
      </c>
      <c r="G76" s="705">
        <f>SUM(G73:G74)+SUM(G67:G72)</f>
        <v>-599.07572855700005</v>
      </c>
    </row>
    <row r="77" spans="6:23" hidden="1" x14ac:dyDescent="0.15"/>
    <row r="79" spans="6:23" ht="13.5" x14ac:dyDescent="0.15">
      <c r="F79" s="720" t="s">
        <v>556</v>
      </c>
      <c r="G79" s="162"/>
      <c r="W79" s="736"/>
    </row>
    <row r="80" spans="6:23" x14ac:dyDescent="0.15">
      <c r="G80" s="162"/>
    </row>
    <row r="81" spans="6:7" x14ac:dyDescent="0.15">
      <c r="F81" s="2" t="s">
        <v>545</v>
      </c>
      <c r="G81" s="705">
        <f>$AF$12</f>
        <v>599.07572855700005</v>
      </c>
    </row>
    <row r="82" spans="6:7" x14ac:dyDescent="0.15">
      <c r="F82" s="2" t="s">
        <v>546</v>
      </c>
      <c r="G82" s="705">
        <f>$AF$15</f>
        <v>0</v>
      </c>
    </row>
    <row r="83" spans="6:7" x14ac:dyDescent="0.15">
      <c r="F83" s="2" t="s">
        <v>547</v>
      </c>
      <c r="G83" s="705">
        <f>$AF$17</f>
        <v>0</v>
      </c>
    </row>
    <row r="84" spans="6:7" x14ac:dyDescent="0.15">
      <c r="F84" s="2" t="s">
        <v>548</v>
      </c>
      <c r="G84" s="705">
        <f>$AF$29</f>
        <v>0</v>
      </c>
    </row>
    <row r="85" spans="6:7" x14ac:dyDescent="0.15">
      <c r="F85" s="2" t="s">
        <v>549</v>
      </c>
      <c r="G85" s="705">
        <f>$AF$34</f>
        <v>0</v>
      </c>
    </row>
    <row r="86" spans="6:7" x14ac:dyDescent="0.15">
      <c r="F86" s="2" t="s">
        <v>550</v>
      </c>
      <c r="G86" s="705">
        <f>$AF$39</f>
        <v>0</v>
      </c>
    </row>
    <row r="87" spans="6:7" x14ac:dyDescent="0.15">
      <c r="G87" s="705">
        <f>SUM(G81:G86)</f>
        <v>599.07572855700005</v>
      </c>
    </row>
    <row r="89" spans="6:7" x14ac:dyDescent="0.15">
      <c r="F89" s="2" t="s">
        <v>551</v>
      </c>
      <c r="G89" s="705">
        <f>$AF$44</f>
        <v>0</v>
      </c>
    </row>
    <row r="90" spans="6:7" x14ac:dyDescent="0.15">
      <c r="F90" s="2" t="s">
        <v>552</v>
      </c>
      <c r="G90" s="705">
        <f>$AF$47</f>
        <v>0</v>
      </c>
    </row>
    <row r="91" spans="6:7" x14ac:dyDescent="0.15">
      <c r="G91" s="705">
        <f>G89+G90</f>
        <v>0</v>
      </c>
    </row>
    <row r="93" spans="6:7" x14ac:dyDescent="0.15">
      <c r="F93" s="2" t="s">
        <v>511</v>
      </c>
      <c r="G93" s="162">
        <f>SUM(G89:G90)-SUM(G81:G86)</f>
        <v>-599.07572855700005</v>
      </c>
    </row>
  </sheetData>
  <mergeCells count="14">
    <mergeCell ref="C5:C8"/>
    <mergeCell ref="AH5:AH8"/>
    <mergeCell ref="AD48:AE48"/>
    <mergeCell ref="AD49:AE49"/>
    <mergeCell ref="D30:D31"/>
    <mergeCell ref="G5:K5"/>
    <mergeCell ref="L5:P5"/>
    <mergeCell ref="Q5:U5"/>
    <mergeCell ref="V5:Z5"/>
    <mergeCell ref="AA5:AE5"/>
    <mergeCell ref="D13:D15"/>
    <mergeCell ref="D16:D17"/>
    <mergeCell ref="AD40:AE40"/>
    <mergeCell ref="D5:F8"/>
  </mergeCells>
  <phoneticPr fontId="2"/>
  <conditionalFormatting sqref="G9:AE47">
    <cfRule type="expression" dxfId="2" priority="3">
      <formula>AND(SEARCH(G$7,$AH9),IF(G$7="",FALSE,TRUE))</formula>
    </cfRule>
  </conditionalFormatting>
  <conditionalFormatting sqref="G68">
    <cfRule type="containsErrors" dxfId="1" priority="2">
      <formula>ISERROR(G68)</formula>
    </cfRule>
  </conditionalFormatting>
  <conditionalFormatting sqref="G82">
    <cfRule type="containsErrors" dxfId="0" priority="1">
      <formula>ISERROR(G82)</formula>
    </cfRule>
  </conditionalFormatting>
  <pageMargins left="0.70866141732283472" right="0.70866141732283472" top="0.74803149606299213" bottom="0.74803149606299213" header="0.31496062992125984" footer="0.31496062992125984"/>
  <pageSetup paperSize="8" scale="86"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B2:D30"/>
  <sheetViews>
    <sheetView workbookViewId="0"/>
  </sheetViews>
  <sheetFormatPr defaultRowHeight="13.5" x14ac:dyDescent="0.15"/>
  <cols>
    <col min="2" max="2" width="22.625" customWidth="1"/>
    <col min="3" max="3" width="58.25" customWidth="1"/>
    <col min="4" max="4" width="43.875" customWidth="1"/>
  </cols>
  <sheetData>
    <row r="2" spans="2:4" ht="17.25" x14ac:dyDescent="0.15">
      <c r="B2" s="43" t="s">
        <v>537</v>
      </c>
    </row>
    <row r="3" spans="2:4" s="38" customFormat="1" ht="17.25" x14ac:dyDescent="0.15">
      <c r="B3" s="43"/>
    </row>
    <row r="4" spans="2:4" s="38" customFormat="1" ht="17.25" x14ac:dyDescent="0.15">
      <c r="B4" s="43" t="s">
        <v>404</v>
      </c>
    </row>
    <row r="6" spans="2:4" ht="22.5" customHeight="1" x14ac:dyDescent="0.15">
      <c r="B6" s="495" t="s">
        <v>329</v>
      </c>
      <c r="C6" s="496" t="s">
        <v>332</v>
      </c>
      <c r="D6" s="497" t="s">
        <v>498</v>
      </c>
    </row>
    <row r="7" spans="2:4" ht="45" customHeight="1" x14ac:dyDescent="0.15">
      <c r="B7" s="498" t="s">
        <v>334</v>
      </c>
      <c r="C7" s="499" t="s">
        <v>411</v>
      </c>
      <c r="D7" s="453" t="s">
        <v>410</v>
      </c>
    </row>
    <row r="8" spans="2:4" ht="45" customHeight="1" x14ac:dyDescent="0.15">
      <c r="B8" s="498" t="s">
        <v>335</v>
      </c>
      <c r="C8" s="499" t="s">
        <v>412</v>
      </c>
      <c r="D8" s="453" t="s">
        <v>419</v>
      </c>
    </row>
    <row r="9" spans="2:4" ht="45" customHeight="1" x14ac:dyDescent="0.15">
      <c r="B9" s="498" t="s">
        <v>336</v>
      </c>
      <c r="C9" s="499" t="s">
        <v>413</v>
      </c>
      <c r="D9" s="453" t="s">
        <v>418</v>
      </c>
    </row>
    <row r="10" spans="2:4" ht="45" customHeight="1" x14ac:dyDescent="0.15">
      <c r="B10" s="498" t="s">
        <v>337</v>
      </c>
      <c r="C10" s="499" t="s">
        <v>414</v>
      </c>
      <c r="D10" s="453" t="s">
        <v>417</v>
      </c>
    </row>
    <row r="11" spans="2:4" ht="46.5" customHeight="1" x14ac:dyDescent="0.15">
      <c r="B11" s="674" t="s">
        <v>338</v>
      </c>
      <c r="C11" s="675" t="s">
        <v>415</v>
      </c>
      <c r="D11" s="676" t="s">
        <v>416</v>
      </c>
    </row>
    <row r="12" spans="2:4" s="38" customFormat="1" ht="15" customHeight="1" x14ac:dyDescent="0.15">
      <c r="B12" s="737"/>
      <c r="C12" s="738"/>
      <c r="D12" s="739"/>
    </row>
    <row r="13" spans="2:4" x14ac:dyDescent="0.15">
      <c r="D13" s="452"/>
    </row>
    <row r="14" spans="2:4" s="38" customFormat="1" ht="17.25" x14ac:dyDescent="0.15">
      <c r="B14" s="43" t="s">
        <v>408</v>
      </c>
      <c r="D14" s="452"/>
    </row>
    <row r="15" spans="2:4" x14ac:dyDescent="0.15">
      <c r="D15" s="452"/>
    </row>
    <row r="16" spans="2:4" ht="22.5" customHeight="1" x14ac:dyDescent="0.15">
      <c r="B16" s="495" t="s">
        <v>329</v>
      </c>
      <c r="C16" s="496" t="s">
        <v>332</v>
      </c>
      <c r="D16" s="497" t="s">
        <v>402</v>
      </c>
    </row>
    <row r="17" spans="2:4" ht="45" customHeight="1" x14ac:dyDescent="0.15">
      <c r="B17" s="500" t="s">
        <v>405</v>
      </c>
      <c r="C17" s="501" t="s">
        <v>531</v>
      </c>
      <c r="D17" s="453" t="s">
        <v>527</v>
      </c>
    </row>
    <row r="18" spans="2:4" ht="45" customHeight="1" x14ac:dyDescent="0.15">
      <c r="B18" s="502" t="s">
        <v>406</v>
      </c>
      <c r="C18" s="501" t="s">
        <v>403</v>
      </c>
      <c r="D18" s="453" t="s">
        <v>528</v>
      </c>
    </row>
    <row r="19" spans="2:4" ht="45" customHeight="1" x14ac:dyDescent="0.15">
      <c r="B19" s="679" t="s">
        <v>407</v>
      </c>
      <c r="C19" s="680" t="s">
        <v>530</v>
      </c>
      <c r="D19" s="676" t="s">
        <v>529</v>
      </c>
    </row>
    <row r="20" spans="2:4" s="38" customFormat="1" ht="15.75" customHeight="1" x14ac:dyDescent="0.15">
      <c r="B20" s="737"/>
      <c r="C20" s="738"/>
      <c r="D20" s="739"/>
    </row>
    <row r="21" spans="2:4" x14ac:dyDescent="0.15">
      <c r="D21" s="452"/>
    </row>
    <row r="22" spans="2:4" ht="17.25" x14ac:dyDescent="0.15">
      <c r="B22" s="43" t="s">
        <v>409</v>
      </c>
    </row>
    <row r="24" spans="2:4" ht="22.5" customHeight="1" x14ac:dyDescent="0.15">
      <c r="B24" s="495" t="s">
        <v>329</v>
      </c>
      <c r="C24" s="496" t="s">
        <v>332</v>
      </c>
      <c r="D24" s="497" t="s">
        <v>402</v>
      </c>
    </row>
    <row r="25" spans="2:4" ht="45" customHeight="1" x14ac:dyDescent="0.15">
      <c r="B25" s="498" t="s">
        <v>346</v>
      </c>
      <c r="C25" s="503" t="s">
        <v>581</v>
      </c>
      <c r="D25" s="454" t="s">
        <v>604</v>
      </c>
    </row>
    <row r="26" spans="2:4" ht="45" customHeight="1" x14ac:dyDescent="0.15">
      <c r="B26" s="498" t="s">
        <v>347</v>
      </c>
      <c r="C26" s="503" t="s">
        <v>333</v>
      </c>
      <c r="D26" s="454" t="s">
        <v>605</v>
      </c>
    </row>
    <row r="27" spans="2:4" ht="45" customHeight="1" x14ac:dyDescent="0.15">
      <c r="B27" s="498" t="s">
        <v>348</v>
      </c>
      <c r="C27" s="503" t="s">
        <v>582</v>
      </c>
      <c r="D27" s="454" t="s">
        <v>606</v>
      </c>
    </row>
    <row r="28" spans="2:4" ht="45" customHeight="1" x14ac:dyDescent="0.15">
      <c r="B28" s="674" t="s">
        <v>349</v>
      </c>
      <c r="C28" s="681" t="s">
        <v>422</v>
      </c>
      <c r="D28" s="682" t="s">
        <v>607</v>
      </c>
    </row>
    <row r="29" spans="2:4" s="38" customFormat="1" ht="61.5" customHeight="1" x14ac:dyDescent="0.15">
      <c r="B29" s="760" t="s">
        <v>600</v>
      </c>
      <c r="C29" s="680" t="s">
        <v>602</v>
      </c>
      <c r="D29" s="454" t="s">
        <v>608</v>
      </c>
    </row>
    <row r="30" spans="2:4" ht="101.25" customHeight="1" x14ac:dyDescent="0.15">
      <c r="B30" s="760" t="s">
        <v>601</v>
      </c>
      <c r="C30" s="761" t="s">
        <v>603</v>
      </c>
      <c r="D30" s="454" t="s">
        <v>609</v>
      </c>
    </row>
  </sheetData>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AM71"/>
  <sheetViews>
    <sheetView topLeftCell="A16" workbookViewId="0">
      <selection activeCell="I31" sqref="I31"/>
    </sheetView>
  </sheetViews>
  <sheetFormatPr defaultRowHeight="12" x14ac:dyDescent="0.15"/>
  <cols>
    <col min="1" max="1" width="4.25" style="2" customWidth="1"/>
    <col min="2" max="2" width="4" style="2" customWidth="1"/>
    <col min="3" max="3" width="5.25" style="2" customWidth="1"/>
    <col min="4" max="4" width="9" style="2"/>
    <col min="5" max="5" width="10.125" style="2" customWidth="1"/>
    <col min="6" max="6" width="21.75" style="2" customWidth="1"/>
    <col min="7" max="9" width="10.625" style="2" customWidth="1"/>
    <col min="10" max="10" width="10.625" style="53" customWidth="1"/>
    <col min="11" max="11" width="10.625" style="2" customWidth="1"/>
    <col min="12" max="12" width="17.25" style="2" customWidth="1"/>
    <col min="13" max="13" width="10.625" style="2" customWidth="1"/>
    <col min="14" max="14" width="5.625" style="2" customWidth="1"/>
    <col min="15" max="39" width="7.875" style="2" customWidth="1"/>
    <col min="40" max="40" width="5.875" style="2" customWidth="1"/>
    <col min="41" max="41" width="5.625" style="2" customWidth="1"/>
    <col min="42" max="16384" width="9" style="2"/>
  </cols>
  <sheetData>
    <row r="1" spans="3:39" ht="20.100000000000001" customHeight="1" x14ac:dyDescent="0.15">
      <c r="C1" s="43" t="s">
        <v>535</v>
      </c>
      <c r="J1" s="443"/>
      <c r="K1" s="172"/>
      <c r="L1" s="155" t="s">
        <v>377</v>
      </c>
      <c r="M1" s="40">
        <f>'1.入力'!G1</f>
        <v>0</v>
      </c>
      <c r="N1" s="148"/>
      <c r="O1" s="190" t="s">
        <v>615</v>
      </c>
      <c r="P1" s="157"/>
      <c r="Q1" s="191"/>
      <c r="R1" s="157"/>
      <c r="S1" s="157"/>
      <c r="T1" s="157"/>
      <c r="U1" s="157"/>
      <c r="V1" s="157"/>
      <c r="W1" s="157"/>
      <c r="X1" s="157"/>
      <c r="Y1" s="157"/>
      <c r="Z1" s="157"/>
      <c r="AA1" s="157"/>
      <c r="AB1" s="157"/>
      <c r="AC1" s="157"/>
      <c r="AD1" s="157"/>
      <c r="AE1" s="157"/>
      <c r="AF1" s="157"/>
      <c r="AG1" s="157"/>
      <c r="AH1" s="157"/>
      <c r="AI1" s="157"/>
      <c r="AJ1" s="157"/>
      <c r="AK1" s="157"/>
      <c r="AL1" s="157"/>
      <c r="AM1" s="157"/>
    </row>
    <row r="2" spans="3:39" ht="20.100000000000001" customHeight="1" x14ac:dyDescent="0.15">
      <c r="C2" s="43"/>
      <c r="J2" s="2"/>
      <c r="O2" s="152" t="s">
        <v>242</v>
      </c>
      <c r="Q2" s="152" t="s">
        <v>260</v>
      </c>
      <c r="S2" s="152" t="s">
        <v>616</v>
      </c>
    </row>
    <row r="3" spans="3:39" ht="20.100000000000001" customHeight="1" x14ac:dyDescent="0.15">
      <c r="C3" s="762" t="s">
        <v>611</v>
      </c>
      <c r="D3" s="891" t="s">
        <v>614</v>
      </c>
      <c r="E3" s="1019"/>
      <c r="F3" s="892"/>
      <c r="G3" s="62" t="s">
        <v>2</v>
      </c>
      <c r="H3" s="61" t="s">
        <v>3</v>
      </c>
      <c r="I3" s="61" t="s">
        <v>0</v>
      </c>
      <c r="J3" s="61" t="s">
        <v>3</v>
      </c>
      <c r="K3" s="50" t="s">
        <v>50</v>
      </c>
      <c r="L3" s="1059" t="s">
        <v>613</v>
      </c>
      <c r="M3" s="1060"/>
      <c r="N3" s="8"/>
      <c r="O3" s="153">
        <v>1</v>
      </c>
      <c r="P3" s="153">
        <v>2</v>
      </c>
      <c r="Q3" s="153">
        <v>3</v>
      </c>
      <c r="R3" s="153">
        <v>4</v>
      </c>
      <c r="S3" s="153">
        <v>5</v>
      </c>
      <c r="T3" s="153">
        <v>6</v>
      </c>
      <c r="U3" s="153">
        <v>7</v>
      </c>
      <c r="V3" s="153">
        <v>8</v>
      </c>
      <c r="W3" s="153">
        <v>9</v>
      </c>
      <c r="X3" s="153">
        <v>10</v>
      </c>
      <c r="Y3" s="153">
        <v>11</v>
      </c>
      <c r="Z3" s="153">
        <v>12</v>
      </c>
      <c r="AA3" s="153">
        <v>13</v>
      </c>
      <c r="AB3" s="153">
        <v>14</v>
      </c>
      <c r="AC3" s="153">
        <v>15</v>
      </c>
      <c r="AD3" s="153">
        <v>16</v>
      </c>
      <c r="AE3" s="153">
        <v>17</v>
      </c>
      <c r="AF3" s="153">
        <v>18</v>
      </c>
      <c r="AG3" s="153">
        <v>19</v>
      </c>
      <c r="AH3" s="153">
        <v>20</v>
      </c>
      <c r="AI3" s="188">
        <v>21</v>
      </c>
      <c r="AJ3" s="188">
        <v>22</v>
      </c>
      <c r="AK3" s="188">
        <v>23</v>
      </c>
      <c r="AL3" s="188">
        <v>24</v>
      </c>
      <c r="AM3" s="188">
        <v>25</v>
      </c>
    </row>
    <row r="4" spans="3:39" ht="20.100000000000001" customHeight="1" x14ac:dyDescent="0.15">
      <c r="C4" s="6" t="s">
        <v>36</v>
      </c>
      <c r="D4" s="57" t="s">
        <v>64</v>
      </c>
      <c r="E4" s="64" t="s">
        <v>61</v>
      </c>
      <c r="F4" s="39" t="s">
        <v>34</v>
      </c>
      <c r="G4" s="42">
        <v>1</v>
      </c>
      <c r="H4" s="32" t="s">
        <v>151</v>
      </c>
      <c r="I4" s="113">
        <v>120</v>
      </c>
      <c r="J4" s="52" t="s">
        <v>70</v>
      </c>
      <c r="K4" s="40">
        <f>I4</f>
        <v>120</v>
      </c>
      <c r="L4" s="1054" t="s">
        <v>570</v>
      </c>
      <c r="M4" s="1055"/>
      <c r="N4" s="438"/>
      <c r="O4" s="164">
        <f t="shared" ref="O4:O28" si="0">K4</f>
        <v>120</v>
      </c>
      <c r="P4" s="168">
        <f>O4*(1+$G$49^($P$3-1))</f>
        <v>121.2</v>
      </c>
      <c r="Q4" s="168">
        <f>P4*(1+$G$49^(Q$3-P$3))</f>
        <v>122.41200000000001</v>
      </c>
      <c r="R4" s="168">
        <f t="shared" ref="R4:AM4" si="1">Q4*(1+$G$49^(R$3-Q$3))</f>
        <v>123.63612000000001</v>
      </c>
      <c r="S4" s="168">
        <f t="shared" si="1"/>
        <v>124.87248120000001</v>
      </c>
      <c r="T4" s="168">
        <f t="shared" si="1"/>
        <v>126.12120601200002</v>
      </c>
      <c r="U4" s="168">
        <f t="shared" si="1"/>
        <v>127.38241807212002</v>
      </c>
      <c r="V4" s="168">
        <f t="shared" si="1"/>
        <v>128.65624225284122</v>
      </c>
      <c r="W4" s="168">
        <f t="shared" si="1"/>
        <v>129.94280467536964</v>
      </c>
      <c r="X4" s="168">
        <f t="shared" si="1"/>
        <v>131.24223272212333</v>
      </c>
      <c r="Y4" s="168">
        <f t="shared" si="1"/>
        <v>132.55465504934457</v>
      </c>
      <c r="Z4" s="168">
        <f t="shared" si="1"/>
        <v>133.88020159983802</v>
      </c>
      <c r="AA4" s="168">
        <f t="shared" si="1"/>
        <v>135.21900361583639</v>
      </c>
      <c r="AB4" s="168">
        <f t="shared" si="1"/>
        <v>136.57119365199475</v>
      </c>
      <c r="AC4" s="168">
        <f t="shared" si="1"/>
        <v>137.93690558851469</v>
      </c>
      <c r="AD4" s="168">
        <f t="shared" si="1"/>
        <v>139.31627464439984</v>
      </c>
      <c r="AE4" s="168">
        <f t="shared" si="1"/>
        <v>140.70943739084385</v>
      </c>
      <c r="AF4" s="168">
        <f t="shared" si="1"/>
        <v>142.1165317647523</v>
      </c>
      <c r="AG4" s="168">
        <f t="shared" si="1"/>
        <v>143.53769708239983</v>
      </c>
      <c r="AH4" s="168">
        <f t="shared" si="1"/>
        <v>144.97307405322383</v>
      </c>
      <c r="AI4" s="168">
        <f t="shared" si="1"/>
        <v>146.42280479375606</v>
      </c>
      <c r="AJ4" s="168">
        <f t="shared" si="1"/>
        <v>147.88703284169361</v>
      </c>
      <c r="AK4" s="168">
        <f t="shared" si="1"/>
        <v>149.36590317011056</v>
      </c>
      <c r="AL4" s="168">
        <f t="shared" si="1"/>
        <v>150.85956220181166</v>
      </c>
      <c r="AM4" s="168">
        <f t="shared" si="1"/>
        <v>152.36815782382976</v>
      </c>
    </row>
    <row r="5" spans="3:39" ht="19.5" customHeight="1" x14ac:dyDescent="0.15">
      <c r="C5" s="49"/>
      <c r="D5" s="57"/>
      <c r="E5" s="60" t="s">
        <v>66</v>
      </c>
      <c r="F5" s="39" t="s">
        <v>45</v>
      </c>
      <c r="G5" s="42">
        <v>1</v>
      </c>
      <c r="H5" s="32" t="s">
        <v>151</v>
      </c>
      <c r="I5" s="113">
        <v>350</v>
      </c>
      <c r="J5" s="52" t="s">
        <v>70</v>
      </c>
      <c r="K5" s="40">
        <f>I5</f>
        <v>350</v>
      </c>
      <c r="L5" s="1054" t="s">
        <v>571</v>
      </c>
      <c r="M5" s="1055"/>
      <c r="N5" s="438"/>
      <c r="O5" s="164">
        <f t="shared" si="0"/>
        <v>350</v>
      </c>
      <c r="P5" s="168">
        <f>O5*(1+$G$49^($P$3-1))</f>
        <v>353.5</v>
      </c>
      <c r="Q5" s="168">
        <f t="shared" ref="Q5:AM5" si="2">P5*(1+$G$49^(Q$3-P$3))</f>
        <v>357.03500000000003</v>
      </c>
      <c r="R5" s="168">
        <f t="shared" si="2"/>
        <v>360.60535000000004</v>
      </c>
      <c r="S5" s="168">
        <f t="shared" si="2"/>
        <v>364.21140350000007</v>
      </c>
      <c r="T5" s="168">
        <f t="shared" si="2"/>
        <v>367.85351753500009</v>
      </c>
      <c r="U5" s="168">
        <f t="shared" si="2"/>
        <v>371.53205271035011</v>
      </c>
      <c r="V5" s="168">
        <f t="shared" si="2"/>
        <v>375.24737323745364</v>
      </c>
      <c r="W5" s="168">
        <f t="shared" si="2"/>
        <v>378.99984696982818</v>
      </c>
      <c r="X5" s="168">
        <f t="shared" si="2"/>
        <v>382.78984543952646</v>
      </c>
      <c r="Y5" s="168">
        <f t="shared" si="2"/>
        <v>386.61774389392173</v>
      </c>
      <c r="Z5" s="168">
        <f t="shared" si="2"/>
        <v>390.48392133286097</v>
      </c>
      <c r="AA5" s="168">
        <f t="shared" si="2"/>
        <v>394.38876054618959</v>
      </c>
      <c r="AB5" s="168">
        <f t="shared" si="2"/>
        <v>398.33264815165148</v>
      </c>
      <c r="AC5" s="168">
        <f t="shared" si="2"/>
        <v>402.31597463316803</v>
      </c>
      <c r="AD5" s="168">
        <f t="shared" si="2"/>
        <v>406.33913437949968</v>
      </c>
      <c r="AE5" s="168">
        <f t="shared" si="2"/>
        <v>410.40252572329467</v>
      </c>
      <c r="AF5" s="168">
        <f t="shared" si="2"/>
        <v>414.50655098052761</v>
      </c>
      <c r="AG5" s="168">
        <f t="shared" si="2"/>
        <v>418.65161649033291</v>
      </c>
      <c r="AH5" s="168">
        <f t="shared" si="2"/>
        <v>422.83813265523622</v>
      </c>
      <c r="AI5" s="168">
        <f t="shared" si="2"/>
        <v>427.0665139817886</v>
      </c>
      <c r="AJ5" s="168">
        <f t="shared" si="2"/>
        <v>431.33717912160648</v>
      </c>
      <c r="AK5" s="168">
        <f t="shared" si="2"/>
        <v>435.65055091282255</v>
      </c>
      <c r="AL5" s="168">
        <f t="shared" si="2"/>
        <v>440.00705642195078</v>
      </c>
      <c r="AM5" s="168">
        <f t="shared" si="2"/>
        <v>444.40712698617028</v>
      </c>
    </row>
    <row r="6" spans="3:39" ht="20.100000000000001" customHeight="1" x14ac:dyDescent="0.15">
      <c r="C6" s="49"/>
      <c r="D6" s="57"/>
      <c r="E6" s="64" t="s">
        <v>67</v>
      </c>
      <c r="F6" s="39" t="s">
        <v>65</v>
      </c>
      <c r="G6" s="42">
        <v>1</v>
      </c>
      <c r="H6" s="32" t="s">
        <v>151</v>
      </c>
      <c r="I6" s="113">
        <v>100</v>
      </c>
      <c r="J6" s="52" t="s">
        <v>70</v>
      </c>
      <c r="K6" s="40">
        <f>G6*I6</f>
        <v>100</v>
      </c>
      <c r="L6" s="1054" t="s">
        <v>572</v>
      </c>
      <c r="M6" s="1055"/>
      <c r="N6" s="438"/>
      <c r="O6" s="164">
        <f t="shared" si="0"/>
        <v>100</v>
      </c>
      <c r="P6" s="168">
        <f>O6*(1+$G$49^($P$3-1))</f>
        <v>101</v>
      </c>
      <c r="Q6" s="168">
        <f t="shared" ref="Q6:AM6" si="3">P6*(1+$G$49^(Q$3-P$3))</f>
        <v>102.01</v>
      </c>
      <c r="R6" s="168">
        <f t="shared" si="3"/>
        <v>103.0301</v>
      </c>
      <c r="S6" s="168">
        <f t="shared" si="3"/>
        <v>104.060401</v>
      </c>
      <c r="T6" s="168">
        <f t="shared" si="3"/>
        <v>105.10100500999999</v>
      </c>
      <c r="U6" s="168">
        <f t="shared" si="3"/>
        <v>106.1520150601</v>
      </c>
      <c r="V6" s="168">
        <f t="shared" si="3"/>
        <v>107.213535210701</v>
      </c>
      <c r="W6" s="168">
        <f t="shared" si="3"/>
        <v>108.28567056280801</v>
      </c>
      <c r="X6" s="168">
        <f t="shared" si="3"/>
        <v>109.36852726843608</v>
      </c>
      <c r="Y6" s="168">
        <f t="shared" si="3"/>
        <v>110.46221254112045</v>
      </c>
      <c r="Z6" s="168">
        <f t="shared" si="3"/>
        <v>111.56683466653166</v>
      </c>
      <c r="AA6" s="168">
        <f t="shared" si="3"/>
        <v>112.68250301319698</v>
      </c>
      <c r="AB6" s="168">
        <f t="shared" si="3"/>
        <v>113.80932804332895</v>
      </c>
      <c r="AC6" s="168">
        <f t="shared" si="3"/>
        <v>114.94742132376224</v>
      </c>
      <c r="AD6" s="168">
        <f t="shared" si="3"/>
        <v>116.09689553699987</v>
      </c>
      <c r="AE6" s="168">
        <f t="shared" si="3"/>
        <v>117.25786449236986</v>
      </c>
      <c r="AF6" s="168">
        <f t="shared" si="3"/>
        <v>118.43044313729357</v>
      </c>
      <c r="AG6" s="168">
        <f t="shared" si="3"/>
        <v>119.6147475686665</v>
      </c>
      <c r="AH6" s="168">
        <f t="shared" si="3"/>
        <v>120.81089504435317</v>
      </c>
      <c r="AI6" s="168">
        <f t="shared" si="3"/>
        <v>122.01900399479671</v>
      </c>
      <c r="AJ6" s="168">
        <f t="shared" si="3"/>
        <v>123.23919403474467</v>
      </c>
      <c r="AK6" s="168">
        <f t="shared" si="3"/>
        <v>124.47158597509213</v>
      </c>
      <c r="AL6" s="168">
        <f t="shared" si="3"/>
        <v>125.71630183484305</v>
      </c>
      <c r="AM6" s="168">
        <f t="shared" si="3"/>
        <v>126.97346485319149</v>
      </c>
    </row>
    <row r="7" spans="3:39" ht="19.5" customHeight="1" x14ac:dyDescent="0.15">
      <c r="C7" s="49"/>
      <c r="D7" s="74"/>
      <c r="E7" s="65"/>
      <c r="F7" s="4" t="s">
        <v>6</v>
      </c>
      <c r="G7" s="94"/>
      <c r="H7" s="50"/>
      <c r="I7" s="7"/>
      <c r="J7" s="50"/>
      <c r="K7" s="24"/>
      <c r="L7" s="1050"/>
      <c r="M7" s="1051"/>
      <c r="N7" s="439"/>
      <c r="O7" s="165"/>
      <c r="P7" s="163"/>
      <c r="Q7" s="163"/>
      <c r="R7" s="163"/>
      <c r="S7" s="163"/>
      <c r="T7" s="163"/>
      <c r="U7" s="163"/>
      <c r="V7" s="163"/>
      <c r="W7" s="163"/>
      <c r="X7" s="163"/>
      <c r="Y7" s="163"/>
      <c r="Z7" s="163"/>
      <c r="AA7" s="163"/>
      <c r="AB7" s="163"/>
      <c r="AC7" s="163"/>
      <c r="AD7" s="163"/>
      <c r="AE7" s="163"/>
      <c r="AF7" s="163"/>
      <c r="AG7" s="163"/>
      <c r="AH7" s="163"/>
      <c r="AI7" s="163"/>
      <c r="AJ7" s="163"/>
      <c r="AK7" s="163"/>
      <c r="AL7" s="163"/>
      <c r="AM7" s="163"/>
    </row>
    <row r="8" spans="3:39" ht="19.5" customHeight="1" x14ac:dyDescent="0.15">
      <c r="C8" s="49"/>
      <c r="D8" s="609" t="s">
        <v>23</v>
      </c>
      <c r="E8" s="58" t="s">
        <v>23</v>
      </c>
      <c r="F8" s="30" t="s">
        <v>46</v>
      </c>
      <c r="G8" s="41">
        <f>'1.入力'!E14</f>
        <v>0</v>
      </c>
      <c r="H8" s="33" t="s">
        <v>4</v>
      </c>
      <c r="I8" s="113">
        <v>7</v>
      </c>
      <c r="J8" s="52" t="s">
        <v>8</v>
      </c>
      <c r="K8" s="40">
        <f>G8*I8</f>
        <v>0</v>
      </c>
      <c r="L8" s="1061" t="s">
        <v>617</v>
      </c>
      <c r="M8" s="1062"/>
      <c r="N8" s="440"/>
      <c r="O8" s="164">
        <f t="shared" si="0"/>
        <v>0</v>
      </c>
      <c r="P8" s="168">
        <f>O8*(1+$G$49^($P$3-1))</f>
        <v>0</v>
      </c>
      <c r="Q8" s="168">
        <f t="shared" ref="Q8:AM8" si="4">P8*(1+$G$49^(Q$3-P$3))</f>
        <v>0</v>
      </c>
      <c r="R8" s="168">
        <f t="shared" si="4"/>
        <v>0</v>
      </c>
      <c r="S8" s="168">
        <f t="shared" si="4"/>
        <v>0</v>
      </c>
      <c r="T8" s="168">
        <f t="shared" si="4"/>
        <v>0</v>
      </c>
      <c r="U8" s="168">
        <f t="shared" si="4"/>
        <v>0</v>
      </c>
      <c r="V8" s="168">
        <f t="shared" si="4"/>
        <v>0</v>
      </c>
      <c r="W8" s="168">
        <f t="shared" si="4"/>
        <v>0</v>
      </c>
      <c r="X8" s="168">
        <f t="shared" si="4"/>
        <v>0</v>
      </c>
      <c r="Y8" s="168">
        <f t="shared" si="4"/>
        <v>0</v>
      </c>
      <c r="Z8" s="168">
        <f t="shared" si="4"/>
        <v>0</v>
      </c>
      <c r="AA8" s="168">
        <f t="shared" si="4"/>
        <v>0</v>
      </c>
      <c r="AB8" s="168">
        <f t="shared" si="4"/>
        <v>0</v>
      </c>
      <c r="AC8" s="168">
        <f t="shared" si="4"/>
        <v>0</v>
      </c>
      <c r="AD8" s="168">
        <f t="shared" si="4"/>
        <v>0</v>
      </c>
      <c r="AE8" s="168">
        <f t="shared" si="4"/>
        <v>0</v>
      </c>
      <c r="AF8" s="168">
        <f t="shared" si="4"/>
        <v>0</v>
      </c>
      <c r="AG8" s="168">
        <f t="shared" si="4"/>
        <v>0</v>
      </c>
      <c r="AH8" s="168">
        <f t="shared" si="4"/>
        <v>0</v>
      </c>
      <c r="AI8" s="168">
        <f t="shared" si="4"/>
        <v>0</v>
      </c>
      <c r="AJ8" s="168">
        <f t="shared" si="4"/>
        <v>0</v>
      </c>
      <c r="AK8" s="168">
        <f t="shared" si="4"/>
        <v>0</v>
      </c>
      <c r="AL8" s="168">
        <f t="shared" si="4"/>
        <v>0</v>
      </c>
      <c r="AM8" s="168">
        <f t="shared" si="4"/>
        <v>0</v>
      </c>
    </row>
    <row r="9" spans="3:39" ht="20.100000000000001" customHeight="1" x14ac:dyDescent="0.15">
      <c r="C9" s="49"/>
      <c r="D9" s="72"/>
      <c r="E9" s="64" t="s">
        <v>63</v>
      </c>
      <c r="F9" s="30" t="s">
        <v>573</v>
      </c>
      <c r="G9" s="41">
        <f>'1.入力'!E14</f>
        <v>0</v>
      </c>
      <c r="H9" s="33" t="s">
        <v>4</v>
      </c>
      <c r="I9" s="113">
        <v>6</v>
      </c>
      <c r="J9" s="52" t="s">
        <v>8</v>
      </c>
      <c r="K9" s="40">
        <f>I9*G9</f>
        <v>0</v>
      </c>
      <c r="L9" s="1061" t="s">
        <v>617</v>
      </c>
      <c r="M9" s="1062"/>
      <c r="N9" s="441"/>
      <c r="O9" s="164">
        <f t="shared" si="0"/>
        <v>0</v>
      </c>
      <c r="P9" s="168">
        <f>O9*(1+$G$49^($P$3-1))</f>
        <v>0</v>
      </c>
      <c r="Q9" s="168">
        <f t="shared" ref="Q9:AM9" si="5">P9*(1+$G$49^(Q$3-P$3))</f>
        <v>0</v>
      </c>
      <c r="R9" s="168">
        <f t="shared" si="5"/>
        <v>0</v>
      </c>
      <c r="S9" s="168">
        <f t="shared" si="5"/>
        <v>0</v>
      </c>
      <c r="T9" s="168">
        <f t="shared" si="5"/>
        <v>0</v>
      </c>
      <c r="U9" s="168">
        <f t="shared" si="5"/>
        <v>0</v>
      </c>
      <c r="V9" s="168">
        <f t="shared" si="5"/>
        <v>0</v>
      </c>
      <c r="W9" s="168">
        <f t="shared" si="5"/>
        <v>0</v>
      </c>
      <c r="X9" s="168">
        <f t="shared" si="5"/>
        <v>0</v>
      </c>
      <c r="Y9" s="168">
        <f t="shared" si="5"/>
        <v>0</v>
      </c>
      <c r="Z9" s="168">
        <f t="shared" si="5"/>
        <v>0</v>
      </c>
      <c r="AA9" s="168">
        <f t="shared" si="5"/>
        <v>0</v>
      </c>
      <c r="AB9" s="168">
        <f t="shared" si="5"/>
        <v>0</v>
      </c>
      <c r="AC9" s="168">
        <f t="shared" si="5"/>
        <v>0</v>
      </c>
      <c r="AD9" s="168">
        <f t="shared" si="5"/>
        <v>0</v>
      </c>
      <c r="AE9" s="168">
        <f t="shared" si="5"/>
        <v>0</v>
      </c>
      <c r="AF9" s="168">
        <f t="shared" si="5"/>
        <v>0</v>
      </c>
      <c r="AG9" s="168">
        <f t="shared" si="5"/>
        <v>0</v>
      </c>
      <c r="AH9" s="168">
        <f t="shared" si="5"/>
        <v>0</v>
      </c>
      <c r="AI9" s="168">
        <f t="shared" si="5"/>
        <v>0</v>
      </c>
      <c r="AJ9" s="168">
        <f t="shared" si="5"/>
        <v>0</v>
      </c>
      <c r="AK9" s="168">
        <f t="shared" si="5"/>
        <v>0</v>
      </c>
      <c r="AL9" s="168">
        <f t="shared" si="5"/>
        <v>0</v>
      </c>
      <c r="AM9" s="168">
        <f t="shared" si="5"/>
        <v>0</v>
      </c>
    </row>
    <row r="10" spans="3:39" ht="20.100000000000001" customHeight="1" x14ac:dyDescent="0.15">
      <c r="C10" s="49"/>
      <c r="D10" s="73"/>
      <c r="E10" s="27"/>
      <c r="F10" s="4" t="s">
        <v>5</v>
      </c>
      <c r="G10" s="24"/>
      <c r="H10" s="4"/>
      <c r="I10" s="7"/>
      <c r="J10" s="50"/>
      <c r="K10" s="24"/>
      <c r="L10" s="1063"/>
      <c r="M10" s="1064"/>
      <c r="N10" s="437"/>
      <c r="O10" s="165"/>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row>
    <row r="11" spans="3:39" ht="46.5" customHeight="1" x14ac:dyDescent="0.15">
      <c r="C11" s="49"/>
      <c r="D11" s="678" t="s">
        <v>24</v>
      </c>
      <c r="E11" s="58" t="s">
        <v>24</v>
      </c>
      <c r="F11" s="30" t="s">
        <v>52</v>
      </c>
      <c r="G11" s="41">
        <f>'1.入力'!E14</f>
        <v>0</v>
      </c>
      <c r="H11" s="33" t="s">
        <v>4</v>
      </c>
      <c r="I11" s="113">
        <v>3</v>
      </c>
      <c r="J11" s="52" t="s">
        <v>8</v>
      </c>
      <c r="K11" s="40">
        <f>I11*G11</f>
        <v>0</v>
      </c>
      <c r="L11" s="1061" t="s">
        <v>617</v>
      </c>
      <c r="M11" s="1062"/>
      <c r="N11" s="10"/>
      <c r="O11" s="164">
        <f t="shared" si="0"/>
        <v>0</v>
      </c>
      <c r="P11" s="168">
        <f>O11*(1+$G$49^($P$3-1))</f>
        <v>0</v>
      </c>
      <c r="Q11" s="168">
        <f t="shared" ref="Q11:AM11" si="6">P11*(1+$G$49^(Q$3-P$3))</f>
        <v>0</v>
      </c>
      <c r="R11" s="168">
        <f t="shared" si="6"/>
        <v>0</v>
      </c>
      <c r="S11" s="168">
        <f t="shared" si="6"/>
        <v>0</v>
      </c>
      <c r="T11" s="168">
        <f t="shared" si="6"/>
        <v>0</v>
      </c>
      <c r="U11" s="168">
        <f t="shared" si="6"/>
        <v>0</v>
      </c>
      <c r="V11" s="168">
        <f t="shared" si="6"/>
        <v>0</v>
      </c>
      <c r="W11" s="168">
        <f t="shared" si="6"/>
        <v>0</v>
      </c>
      <c r="X11" s="168">
        <f t="shared" si="6"/>
        <v>0</v>
      </c>
      <c r="Y11" s="168">
        <f t="shared" si="6"/>
        <v>0</v>
      </c>
      <c r="Z11" s="168">
        <f t="shared" si="6"/>
        <v>0</v>
      </c>
      <c r="AA11" s="168">
        <f t="shared" si="6"/>
        <v>0</v>
      </c>
      <c r="AB11" s="168">
        <f t="shared" si="6"/>
        <v>0</v>
      </c>
      <c r="AC11" s="168">
        <f t="shared" si="6"/>
        <v>0</v>
      </c>
      <c r="AD11" s="168">
        <f t="shared" si="6"/>
        <v>0</v>
      </c>
      <c r="AE11" s="168">
        <f t="shared" si="6"/>
        <v>0</v>
      </c>
      <c r="AF11" s="168">
        <f t="shared" si="6"/>
        <v>0</v>
      </c>
      <c r="AG11" s="168">
        <f t="shared" si="6"/>
        <v>0</v>
      </c>
      <c r="AH11" s="168">
        <f t="shared" si="6"/>
        <v>0</v>
      </c>
      <c r="AI11" s="168">
        <f t="shared" si="6"/>
        <v>0</v>
      </c>
      <c r="AJ11" s="168">
        <f t="shared" si="6"/>
        <v>0</v>
      </c>
      <c r="AK11" s="168">
        <f t="shared" si="6"/>
        <v>0</v>
      </c>
      <c r="AL11" s="168">
        <f t="shared" si="6"/>
        <v>0</v>
      </c>
      <c r="AM11" s="168">
        <f t="shared" si="6"/>
        <v>0</v>
      </c>
    </row>
    <row r="12" spans="3:39" ht="20.100000000000001" customHeight="1" x14ac:dyDescent="0.15">
      <c r="C12" s="49"/>
      <c r="D12" s="73"/>
      <c r="E12" s="27"/>
      <c r="F12" s="4" t="s">
        <v>7</v>
      </c>
      <c r="G12" s="24"/>
      <c r="H12" s="4"/>
      <c r="I12" s="7"/>
      <c r="J12" s="50"/>
      <c r="K12" s="24"/>
      <c r="L12" s="1063"/>
      <c r="M12" s="1064"/>
      <c r="N12" s="437"/>
      <c r="O12" s="564"/>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row>
    <row r="13" spans="3:39" ht="20.100000000000001" customHeight="1" x14ac:dyDescent="0.15">
      <c r="C13" s="49"/>
      <c r="D13" s="509" t="s">
        <v>51</v>
      </c>
      <c r="E13" s="1058" t="s">
        <v>515</v>
      </c>
      <c r="F13" s="30" t="s">
        <v>355</v>
      </c>
      <c r="G13" s="41">
        <f>'1.入力'!$E$15*$G$47</f>
        <v>0</v>
      </c>
      <c r="H13" s="33" t="s">
        <v>4</v>
      </c>
      <c r="I13" s="421">
        <f>IF('1.入力'!E79=F51,G51,G52)</f>
        <v>15</v>
      </c>
      <c r="J13" s="52" t="s">
        <v>8</v>
      </c>
      <c r="K13" s="40">
        <f>G13*I13*G47</f>
        <v>0</v>
      </c>
      <c r="L13" s="900" t="s">
        <v>618</v>
      </c>
      <c r="M13" s="901"/>
      <c r="N13" s="13"/>
      <c r="O13" s="164">
        <f t="shared" si="0"/>
        <v>0</v>
      </c>
      <c r="P13" s="168">
        <f t="shared" ref="P13:P23" si="7">O13*(1+$G$49^($P$3-1))</f>
        <v>0</v>
      </c>
      <c r="Q13" s="168">
        <f t="shared" ref="Q13:AM13" si="8">P13*(1+$G$49^(Q$3-P$3))</f>
        <v>0</v>
      </c>
      <c r="R13" s="168">
        <f t="shared" si="8"/>
        <v>0</v>
      </c>
      <c r="S13" s="168">
        <f t="shared" si="8"/>
        <v>0</v>
      </c>
      <c r="T13" s="168">
        <f t="shared" si="8"/>
        <v>0</v>
      </c>
      <c r="U13" s="168">
        <f t="shared" si="8"/>
        <v>0</v>
      </c>
      <c r="V13" s="168">
        <f t="shared" si="8"/>
        <v>0</v>
      </c>
      <c r="W13" s="168">
        <f t="shared" si="8"/>
        <v>0</v>
      </c>
      <c r="X13" s="168">
        <f t="shared" si="8"/>
        <v>0</v>
      </c>
      <c r="Y13" s="168">
        <f t="shared" si="8"/>
        <v>0</v>
      </c>
      <c r="Z13" s="168">
        <f t="shared" si="8"/>
        <v>0</v>
      </c>
      <c r="AA13" s="168">
        <f t="shared" si="8"/>
        <v>0</v>
      </c>
      <c r="AB13" s="168">
        <f t="shared" si="8"/>
        <v>0</v>
      </c>
      <c r="AC13" s="168">
        <f t="shared" si="8"/>
        <v>0</v>
      </c>
      <c r="AD13" s="168">
        <f t="shared" si="8"/>
        <v>0</v>
      </c>
      <c r="AE13" s="168">
        <f t="shared" si="8"/>
        <v>0</v>
      </c>
      <c r="AF13" s="168">
        <f t="shared" si="8"/>
        <v>0</v>
      </c>
      <c r="AG13" s="168">
        <f t="shared" si="8"/>
        <v>0</v>
      </c>
      <c r="AH13" s="168">
        <f t="shared" si="8"/>
        <v>0</v>
      </c>
      <c r="AI13" s="168">
        <f t="shared" si="8"/>
        <v>0</v>
      </c>
      <c r="AJ13" s="168">
        <f t="shared" si="8"/>
        <v>0</v>
      </c>
      <c r="AK13" s="168">
        <f t="shared" si="8"/>
        <v>0</v>
      </c>
      <c r="AL13" s="168">
        <f t="shared" si="8"/>
        <v>0</v>
      </c>
      <c r="AM13" s="168">
        <f t="shared" si="8"/>
        <v>0</v>
      </c>
    </row>
    <row r="14" spans="3:39" ht="20.100000000000001" customHeight="1" x14ac:dyDescent="0.15">
      <c r="C14" s="49"/>
      <c r="D14" s="510"/>
      <c r="E14" s="935"/>
      <c r="F14" s="30" t="s">
        <v>356</v>
      </c>
      <c r="G14" s="41">
        <f>G13/2</f>
        <v>0</v>
      </c>
      <c r="H14" s="33" t="s">
        <v>4</v>
      </c>
      <c r="I14" s="421">
        <f>I13</f>
        <v>15</v>
      </c>
      <c r="J14" s="52" t="s">
        <v>8</v>
      </c>
      <c r="K14" s="40">
        <f>G14*I14*G47</f>
        <v>0</v>
      </c>
      <c r="L14" s="900" t="s">
        <v>619</v>
      </c>
      <c r="M14" s="901"/>
      <c r="N14" s="13"/>
      <c r="O14" s="164">
        <f t="shared" si="0"/>
        <v>0</v>
      </c>
      <c r="P14" s="168">
        <f t="shared" si="7"/>
        <v>0</v>
      </c>
      <c r="Q14" s="168">
        <f t="shared" ref="Q14:AM14" si="9">P14*(1+$G$49^(Q$3-P$3))</f>
        <v>0</v>
      </c>
      <c r="R14" s="168">
        <f t="shared" si="9"/>
        <v>0</v>
      </c>
      <c r="S14" s="168">
        <f t="shared" si="9"/>
        <v>0</v>
      </c>
      <c r="T14" s="168">
        <f t="shared" si="9"/>
        <v>0</v>
      </c>
      <c r="U14" s="168">
        <f t="shared" si="9"/>
        <v>0</v>
      </c>
      <c r="V14" s="168">
        <f t="shared" si="9"/>
        <v>0</v>
      </c>
      <c r="W14" s="168">
        <f t="shared" si="9"/>
        <v>0</v>
      </c>
      <c r="X14" s="168">
        <f t="shared" si="9"/>
        <v>0</v>
      </c>
      <c r="Y14" s="168">
        <f t="shared" si="9"/>
        <v>0</v>
      </c>
      <c r="Z14" s="168">
        <f t="shared" si="9"/>
        <v>0</v>
      </c>
      <c r="AA14" s="168">
        <f t="shared" si="9"/>
        <v>0</v>
      </c>
      <c r="AB14" s="168">
        <f t="shared" si="9"/>
        <v>0</v>
      </c>
      <c r="AC14" s="168">
        <f t="shared" si="9"/>
        <v>0</v>
      </c>
      <c r="AD14" s="168">
        <f t="shared" si="9"/>
        <v>0</v>
      </c>
      <c r="AE14" s="168">
        <f t="shared" si="9"/>
        <v>0</v>
      </c>
      <c r="AF14" s="168">
        <f t="shared" si="9"/>
        <v>0</v>
      </c>
      <c r="AG14" s="168">
        <f t="shared" si="9"/>
        <v>0</v>
      </c>
      <c r="AH14" s="168">
        <f t="shared" si="9"/>
        <v>0</v>
      </c>
      <c r="AI14" s="168">
        <f t="shared" si="9"/>
        <v>0</v>
      </c>
      <c r="AJ14" s="168">
        <f t="shared" si="9"/>
        <v>0</v>
      </c>
      <c r="AK14" s="168">
        <f t="shared" si="9"/>
        <v>0</v>
      </c>
      <c r="AL14" s="168">
        <f t="shared" si="9"/>
        <v>0</v>
      </c>
      <c r="AM14" s="168">
        <f t="shared" si="9"/>
        <v>0</v>
      </c>
    </row>
    <row r="15" spans="3:39" ht="20.100000000000001" customHeight="1" x14ac:dyDescent="0.15">
      <c r="C15" s="49"/>
      <c r="D15" s="510"/>
      <c r="E15" s="1058" t="s">
        <v>359</v>
      </c>
      <c r="F15" s="30" t="s">
        <v>357</v>
      </c>
      <c r="G15" s="41">
        <f>'1.入力'!$E$14*$G$48</f>
        <v>0</v>
      </c>
      <c r="H15" s="33" t="s">
        <v>4</v>
      </c>
      <c r="I15" s="421">
        <f>IF('1.入力'!E80=F53,G53,G54)</f>
        <v>15</v>
      </c>
      <c r="J15" s="52" t="s">
        <v>8</v>
      </c>
      <c r="K15" s="40">
        <f>G15*I15*G48</f>
        <v>0</v>
      </c>
      <c r="L15" s="900" t="s">
        <v>620</v>
      </c>
      <c r="M15" s="901"/>
      <c r="N15" s="13"/>
      <c r="O15" s="164">
        <f t="shared" si="0"/>
        <v>0</v>
      </c>
      <c r="P15" s="168">
        <f t="shared" si="7"/>
        <v>0</v>
      </c>
      <c r="Q15" s="168">
        <f t="shared" ref="Q15:AM15" si="10">P15*(1+$G$49^(Q$3-P$3))</f>
        <v>0</v>
      </c>
      <c r="R15" s="168">
        <f t="shared" si="10"/>
        <v>0</v>
      </c>
      <c r="S15" s="168">
        <f t="shared" si="10"/>
        <v>0</v>
      </c>
      <c r="T15" s="168">
        <f t="shared" si="10"/>
        <v>0</v>
      </c>
      <c r="U15" s="168">
        <f t="shared" si="10"/>
        <v>0</v>
      </c>
      <c r="V15" s="168">
        <f t="shared" si="10"/>
        <v>0</v>
      </c>
      <c r="W15" s="168">
        <f t="shared" si="10"/>
        <v>0</v>
      </c>
      <c r="X15" s="168">
        <f t="shared" si="10"/>
        <v>0</v>
      </c>
      <c r="Y15" s="168">
        <f t="shared" si="10"/>
        <v>0</v>
      </c>
      <c r="Z15" s="168">
        <f t="shared" si="10"/>
        <v>0</v>
      </c>
      <c r="AA15" s="168">
        <f t="shared" si="10"/>
        <v>0</v>
      </c>
      <c r="AB15" s="168">
        <f t="shared" si="10"/>
        <v>0</v>
      </c>
      <c r="AC15" s="168">
        <f t="shared" si="10"/>
        <v>0</v>
      </c>
      <c r="AD15" s="168">
        <f t="shared" si="10"/>
        <v>0</v>
      </c>
      <c r="AE15" s="168">
        <f t="shared" si="10"/>
        <v>0</v>
      </c>
      <c r="AF15" s="168">
        <f t="shared" si="10"/>
        <v>0</v>
      </c>
      <c r="AG15" s="168">
        <f t="shared" si="10"/>
        <v>0</v>
      </c>
      <c r="AH15" s="168">
        <f t="shared" si="10"/>
        <v>0</v>
      </c>
      <c r="AI15" s="168">
        <f t="shared" si="10"/>
        <v>0</v>
      </c>
      <c r="AJ15" s="168">
        <f t="shared" si="10"/>
        <v>0</v>
      </c>
      <c r="AK15" s="168">
        <f t="shared" si="10"/>
        <v>0</v>
      </c>
      <c r="AL15" s="168">
        <f t="shared" si="10"/>
        <v>0</v>
      </c>
      <c r="AM15" s="168">
        <f t="shared" si="10"/>
        <v>0</v>
      </c>
    </row>
    <row r="16" spans="3:39" ht="20.100000000000001" customHeight="1" x14ac:dyDescent="0.15">
      <c r="C16" s="49"/>
      <c r="D16" s="510"/>
      <c r="E16" s="935"/>
      <c r="F16" s="30" t="s">
        <v>358</v>
      </c>
      <c r="G16" s="41">
        <f>G15/2</f>
        <v>0</v>
      </c>
      <c r="H16" s="33" t="s">
        <v>4</v>
      </c>
      <c r="I16" s="421">
        <f>I15</f>
        <v>15</v>
      </c>
      <c r="J16" s="52" t="s">
        <v>8</v>
      </c>
      <c r="K16" s="40">
        <f>G16*I16*G48</f>
        <v>0</v>
      </c>
      <c r="L16" s="900" t="s">
        <v>621</v>
      </c>
      <c r="M16" s="901"/>
      <c r="N16" s="13"/>
      <c r="O16" s="164">
        <f t="shared" si="0"/>
        <v>0</v>
      </c>
      <c r="P16" s="168">
        <f t="shared" si="7"/>
        <v>0</v>
      </c>
      <c r="Q16" s="168">
        <f t="shared" ref="Q16:AM16" si="11">P16*(1+$G$49^(Q$3-P$3))</f>
        <v>0</v>
      </c>
      <c r="R16" s="168">
        <f t="shared" si="11"/>
        <v>0</v>
      </c>
      <c r="S16" s="168">
        <f t="shared" si="11"/>
        <v>0</v>
      </c>
      <c r="T16" s="168">
        <f t="shared" si="11"/>
        <v>0</v>
      </c>
      <c r="U16" s="168">
        <f t="shared" si="11"/>
        <v>0</v>
      </c>
      <c r="V16" s="168">
        <f t="shared" si="11"/>
        <v>0</v>
      </c>
      <c r="W16" s="168">
        <f t="shared" si="11"/>
        <v>0</v>
      </c>
      <c r="X16" s="168">
        <f t="shared" si="11"/>
        <v>0</v>
      </c>
      <c r="Y16" s="168">
        <f t="shared" si="11"/>
        <v>0</v>
      </c>
      <c r="Z16" s="168">
        <f t="shared" si="11"/>
        <v>0</v>
      </c>
      <c r="AA16" s="168">
        <f t="shared" si="11"/>
        <v>0</v>
      </c>
      <c r="AB16" s="168">
        <f t="shared" si="11"/>
        <v>0</v>
      </c>
      <c r="AC16" s="168">
        <f t="shared" si="11"/>
        <v>0</v>
      </c>
      <c r="AD16" s="168">
        <f t="shared" si="11"/>
        <v>0</v>
      </c>
      <c r="AE16" s="168">
        <f t="shared" si="11"/>
        <v>0</v>
      </c>
      <c r="AF16" s="168">
        <f t="shared" si="11"/>
        <v>0</v>
      </c>
      <c r="AG16" s="168">
        <f t="shared" si="11"/>
        <v>0</v>
      </c>
      <c r="AH16" s="168">
        <f t="shared" si="11"/>
        <v>0</v>
      </c>
      <c r="AI16" s="168">
        <f t="shared" si="11"/>
        <v>0</v>
      </c>
      <c r="AJ16" s="168">
        <f t="shared" si="11"/>
        <v>0</v>
      </c>
      <c r="AK16" s="168">
        <f t="shared" si="11"/>
        <v>0</v>
      </c>
      <c r="AL16" s="168">
        <f t="shared" si="11"/>
        <v>0</v>
      </c>
      <c r="AM16" s="168">
        <f t="shared" si="11"/>
        <v>0</v>
      </c>
    </row>
    <row r="17" spans="1:39" ht="20.100000000000001" customHeight="1" x14ac:dyDescent="0.15">
      <c r="C17" s="49"/>
      <c r="D17" s="510"/>
      <c r="E17" s="1058" t="s">
        <v>28</v>
      </c>
      <c r="F17" s="422" t="s">
        <v>29</v>
      </c>
      <c r="G17" s="424">
        <v>1</v>
      </c>
      <c r="H17" s="33" t="s">
        <v>152</v>
      </c>
      <c r="I17" s="113">
        <v>600</v>
      </c>
      <c r="J17" s="117" t="s">
        <v>589</v>
      </c>
      <c r="K17" s="40">
        <f>G17*I17</f>
        <v>600</v>
      </c>
      <c r="L17" s="1054" t="s">
        <v>622</v>
      </c>
      <c r="M17" s="1055"/>
      <c r="N17" s="435"/>
      <c r="O17" s="164">
        <f t="shared" si="0"/>
        <v>600</v>
      </c>
      <c r="P17" s="168">
        <f t="shared" si="7"/>
        <v>606</v>
      </c>
      <c r="Q17" s="168">
        <f t="shared" ref="Q17:AM17" si="12">P17*(1+$G$49^(Q$3-P$3))</f>
        <v>612.06000000000006</v>
      </c>
      <c r="R17" s="168">
        <f t="shared" si="12"/>
        <v>618.18060000000003</v>
      </c>
      <c r="S17" s="168">
        <f t="shared" si="12"/>
        <v>624.36240600000008</v>
      </c>
      <c r="T17" s="168">
        <f t="shared" si="12"/>
        <v>630.60603006000008</v>
      </c>
      <c r="U17" s="168">
        <f t="shared" si="12"/>
        <v>636.91209036060013</v>
      </c>
      <c r="V17" s="168">
        <f t="shared" si="12"/>
        <v>643.28121126420615</v>
      </c>
      <c r="W17" s="168">
        <f t="shared" si="12"/>
        <v>649.71402337684822</v>
      </c>
      <c r="X17" s="168">
        <f t="shared" si="12"/>
        <v>656.21116361061672</v>
      </c>
      <c r="Y17" s="168">
        <f t="shared" si="12"/>
        <v>662.77327524672285</v>
      </c>
      <c r="Z17" s="168">
        <f t="shared" si="12"/>
        <v>669.40100799919003</v>
      </c>
      <c r="AA17" s="168">
        <f t="shared" si="12"/>
        <v>676.09501807918195</v>
      </c>
      <c r="AB17" s="168">
        <f t="shared" si="12"/>
        <v>682.85596825997379</v>
      </c>
      <c r="AC17" s="168">
        <f t="shared" si="12"/>
        <v>689.68452794257348</v>
      </c>
      <c r="AD17" s="168">
        <f t="shared" si="12"/>
        <v>696.58137322199923</v>
      </c>
      <c r="AE17" s="168">
        <f t="shared" si="12"/>
        <v>703.54718695421923</v>
      </c>
      <c r="AF17" s="168">
        <f t="shared" si="12"/>
        <v>710.58265882376145</v>
      </c>
      <c r="AG17" s="168">
        <f t="shared" si="12"/>
        <v>717.68848541199907</v>
      </c>
      <c r="AH17" s="168">
        <f t="shared" si="12"/>
        <v>724.86537026611904</v>
      </c>
      <c r="AI17" s="168">
        <f t="shared" si="12"/>
        <v>732.1140239687802</v>
      </c>
      <c r="AJ17" s="168">
        <f t="shared" si="12"/>
        <v>739.435164208468</v>
      </c>
      <c r="AK17" s="168">
        <f t="shared" si="12"/>
        <v>746.82951585055264</v>
      </c>
      <c r="AL17" s="168">
        <f t="shared" si="12"/>
        <v>754.29781100905814</v>
      </c>
      <c r="AM17" s="168">
        <f t="shared" si="12"/>
        <v>761.84078911914878</v>
      </c>
    </row>
    <row r="18" spans="1:39" ht="20.100000000000001" customHeight="1" x14ac:dyDescent="0.15">
      <c r="C18" s="49"/>
      <c r="D18" s="510"/>
      <c r="E18" s="934"/>
      <c r="F18" s="422" t="s">
        <v>370</v>
      </c>
      <c r="G18" s="424">
        <v>1</v>
      </c>
      <c r="H18" s="33" t="s">
        <v>152</v>
      </c>
      <c r="I18" s="113">
        <v>1150</v>
      </c>
      <c r="J18" s="117" t="s">
        <v>589</v>
      </c>
      <c r="K18" s="40">
        <f t="shared" ref="K18:K20" si="13">G18*I18</f>
        <v>1150</v>
      </c>
      <c r="L18" s="1054" t="s">
        <v>623</v>
      </c>
      <c r="M18" s="1055"/>
      <c r="N18" s="435"/>
      <c r="O18" s="164">
        <f t="shared" si="0"/>
        <v>1150</v>
      </c>
      <c r="P18" s="168">
        <f t="shared" si="7"/>
        <v>1161.5</v>
      </c>
      <c r="Q18" s="168">
        <f t="shared" ref="Q18:AM18" si="14">P18*(1+$G$49^(Q$3-P$3))</f>
        <v>1173.115</v>
      </c>
      <c r="R18" s="168">
        <f t="shared" si="14"/>
        <v>1184.8461500000001</v>
      </c>
      <c r="S18" s="168">
        <f t="shared" si="14"/>
        <v>1196.6946115000001</v>
      </c>
      <c r="T18" s="168">
        <f t="shared" si="14"/>
        <v>1208.661557615</v>
      </c>
      <c r="U18" s="168">
        <f t="shared" si="14"/>
        <v>1220.74817319115</v>
      </c>
      <c r="V18" s="168">
        <f t="shared" si="14"/>
        <v>1232.9556549230615</v>
      </c>
      <c r="W18" s="168">
        <f t="shared" si="14"/>
        <v>1245.2852114722921</v>
      </c>
      <c r="X18" s="168">
        <f t="shared" si="14"/>
        <v>1257.7380635870149</v>
      </c>
      <c r="Y18" s="168">
        <f t="shared" si="14"/>
        <v>1270.3154442228852</v>
      </c>
      <c r="Z18" s="168">
        <f t="shared" si="14"/>
        <v>1283.018598665114</v>
      </c>
      <c r="AA18" s="168">
        <f t="shared" si="14"/>
        <v>1295.8487846517653</v>
      </c>
      <c r="AB18" s="168">
        <f t="shared" si="14"/>
        <v>1308.8072724982831</v>
      </c>
      <c r="AC18" s="168">
        <f t="shared" si="14"/>
        <v>1321.8953452232658</v>
      </c>
      <c r="AD18" s="168">
        <f t="shared" si="14"/>
        <v>1335.1142986754985</v>
      </c>
      <c r="AE18" s="168">
        <f t="shared" si="14"/>
        <v>1348.4654416622534</v>
      </c>
      <c r="AF18" s="168">
        <f t="shared" si="14"/>
        <v>1361.950096078876</v>
      </c>
      <c r="AG18" s="168">
        <f t="shared" si="14"/>
        <v>1375.5695970396648</v>
      </c>
      <c r="AH18" s="168">
        <f t="shared" si="14"/>
        <v>1389.3252930100614</v>
      </c>
      <c r="AI18" s="168">
        <f t="shared" si="14"/>
        <v>1403.2185459401619</v>
      </c>
      <c r="AJ18" s="168">
        <f t="shared" si="14"/>
        <v>1417.2507313995636</v>
      </c>
      <c r="AK18" s="168">
        <f t="shared" si="14"/>
        <v>1431.4232387135592</v>
      </c>
      <c r="AL18" s="168">
        <f t="shared" si="14"/>
        <v>1445.7374711006948</v>
      </c>
      <c r="AM18" s="168">
        <f t="shared" si="14"/>
        <v>1460.1948458117017</v>
      </c>
    </row>
    <row r="19" spans="1:39" ht="20.100000000000001" customHeight="1" x14ac:dyDescent="0.15">
      <c r="A19" s="159"/>
      <c r="C19" s="49"/>
      <c r="D19" s="510"/>
      <c r="E19" s="934"/>
      <c r="F19" s="422" t="s">
        <v>371</v>
      </c>
      <c r="G19" s="424">
        <v>1</v>
      </c>
      <c r="H19" s="33" t="s">
        <v>152</v>
      </c>
      <c r="I19" s="113">
        <v>1000</v>
      </c>
      <c r="J19" s="117" t="s">
        <v>589</v>
      </c>
      <c r="K19" s="40">
        <f t="shared" si="13"/>
        <v>1000</v>
      </c>
      <c r="L19" s="1054" t="s">
        <v>624</v>
      </c>
      <c r="M19" s="1055"/>
      <c r="N19" s="435"/>
      <c r="O19" s="164">
        <f t="shared" si="0"/>
        <v>1000</v>
      </c>
      <c r="P19" s="168">
        <f t="shared" si="7"/>
        <v>1010</v>
      </c>
      <c r="Q19" s="168">
        <f t="shared" ref="Q19:AM19" si="15">P19*(1+$G$49^(Q$3-P$3))</f>
        <v>1020.1</v>
      </c>
      <c r="R19" s="168">
        <f t="shared" si="15"/>
        <v>1030.3009999999999</v>
      </c>
      <c r="S19" s="168">
        <f t="shared" si="15"/>
        <v>1040.60401</v>
      </c>
      <c r="T19" s="168">
        <f t="shared" si="15"/>
        <v>1051.0100500999999</v>
      </c>
      <c r="U19" s="168">
        <f t="shared" si="15"/>
        <v>1061.5201506009998</v>
      </c>
      <c r="V19" s="168">
        <f t="shared" si="15"/>
        <v>1072.1353521070098</v>
      </c>
      <c r="W19" s="168">
        <f t="shared" si="15"/>
        <v>1082.8567056280799</v>
      </c>
      <c r="X19" s="168">
        <f t="shared" si="15"/>
        <v>1093.6852726843608</v>
      </c>
      <c r="Y19" s="168">
        <f t="shared" si="15"/>
        <v>1104.6221254112045</v>
      </c>
      <c r="Z19" s="168">
        <f t="shared" si="15"/>
        <v>1115.6683466653164</v>
      </c>
      <c r="AA19" s="168">
        <f t="shared" si="15"/>
        <v>1126.8250301319697</v>
      </c>
      <c r="AB19" s="168">
        <f t="shared" si="15"/>
        <v>1138.0932804332895</v>
      </c>
      <c r="AC19" s="168">
        <f t="shared" si="15"/>
        <v>1149.4742132376223</v>
      </c>
      <c r="AD19" s="168">
        <f t="shared" si="15"/>
        <v>1160.9689553699984</v>
      </c>
      <c r="AE19" s="168">
        <f t="shared" si="15"/>
        <v>1172.5786449236984</v>
      </c>
      <c r="AF19" s="168">
        <f t="shared" si="15"/>
        <v>1184.3044313729354</v>
      </c>
      <c r="AG19" s="168">
        <f t="shared" si="15"/>
        <v>1196.1474756866646</v>
      </c>
      <c r="AH19" s="168">
        <f t="shared" si="15"/>
        <v>1208.1089504435313</v>
      </c>
      <c r="AI19" s="168">
        <f t="shared" si="15"/>
        <v>1220.1900399479666</v>
      </c>
      <c r="AJ19" s="168">
        <f t="shared" si="15"/>
        <v>1232.3919403474463</v>
      </c>
      <c r="AK19" s="168">
        <f t="shared" si="15"/>
        <v>1244.7158597509208</v>
      </c>
      <c r="AL19" s="168">
        <f t="shared" si="15"/>
        <v>1257.1630183484301</v>
      </c>
      <c r="AM19" s="168">
        <f t="shared" si="15"/>
        <v>1269.7346485319144</v>
      </c>
    </row>
    <row r="20" spans="1:39" ht="20.100000000000001" customHeight="1" x14ac:dyDescent="0.15">
      <c r="C20" s="49"/>
      <c r="D20" s="510"/>
      <c r="E20" s="935"/>
      <c r="F20" s="422" t="s">
        <v>31</v>
      </c>
      <c r="G20" s="424">
        <v>1</v>
      </c>
      <c r="H20" s="33" t="s">
        <v>152</v>
      </c>
      <c r="I20" s="113">
        <v>100</v>
      </c>
      <c r="J20" s="117" t="s">
        <v>589</v>
      </c>
      <c r="K20" s="40">
        <f t="shared" si="13"/>
        <v>100</v>
      </c>
      <c r="L20" s="1054" t="s">
        <v>625</v>
      </c>
      <c r="M20" s="1055"/>
      <c r="N20" s="435"/>
      <c r="O20" s="164">
        <f t="shared" si="0"/>
        <v>100</v>
      </c>
      <c r="P20" s="168">
        <f t="shared" si="7"/>
        <v>101</v>
      </c>
      <c r="Q20" s="168">
        <f t="shared" ref="Q20:AM20" si="16">P20*(1+$G$49^(Q$3-P$3))</f>
        <v>102.01</v>
      </c>
      <c r="R20" s="168">
        <f t="shared" si="16"/>
        <v>103.0301</v>
      </c>
      <c r="S20" s="168">
        <f t="shared" si="16"/>
        <v>104.060401</v>
      </c>
      <c r="T20" s="168">
        <f t="shared" si="16"/>
        <v>105.10100500999999</v>
      </c>
      <c r="U20" s="168">
        <f t="shared" si="16"/>
        <v>106.1520150601</v>
      </c>
      <c r="V20" s="168">
        <f t="shared" si="16"/>
        <v>107.213535210701</v>
      </c>
      <c r="W20" s="168">
        <f t="shared" si="16"/>
        <v>108.28567056280801</v>
      </c>
      <c r="X20" s="168">
        <f t="shared" si="16"/>
        <v>109.36852726843608</v>
      </c>
      <c r="Y20" s="168">
        <f t="shared" si="16"/>
        <v>110.46221254112045</v>
      </c>
      <c r="Z20" s="168">
        <f t="shared" si="16"/>
        <v>111.56683466653166</v>
      </c>
      <c r="AA20" s="168">
        <f t="shared" si="16"/>
        <v>112.68250301319698</v>
      </c>
      <c r="AB20" s="168">
        <f t="shared" si="16"/>
        <v>113.80932804332895</v>
      </c>
      <c r="AC20" s="168">
        <f t="shared" si="16"/>
        <v>114.94742132376224</v>
      </c>
      <c r="AD20" s="168">
        <f t="shared" si="16"/>
        <v>116.09689553699987</v>
      </c>
      <c r="AE20" s="168">
        <f t="shared" si="16"/>
        <v>117.25786449236986</v>
      </c>
      <c r="AF20" s="168">
        <f t="shared" si="16"/>
        <v>118.43044313729357</v>
      </c>
      <c r="AG20" s="168">
        <f t="shared" si="16"/>
        <v>119.6147475686665</v>
      </c>
      <c r="AH20" s="168">
        <f t="shared" si="16"/>
        <v>120.81089504435317</v>
      </c>
      <c r="AI20" s="168">
        <f t="shared" si="16"/>
        <v>122.01900399479671</v>
      </c>
      <c r="AJ20" s="168">
        <f t="shared" si="16"/>
        <v>123.23919403474467</v>
      </c>
      <c r="AK20" s="168">
        <f t="shared" si="16"/>
        <v>124.47158597509213</v>
      </c>
      <c r="AL20" s="168">
        <f t="shared" si="16"/>
        <v>125.71630183484305</v>
      </c>
      <c r="AM20" s="168">
        <f t="shared" si="16"/>
        <v>126.97346485319149</v>
      </c>
    </row>
    <row r="21" spans="1:39" ht="20.100000000000001" customHeight="1" x14ac:dyDescent="0.15">
      <c r="C21" s="49"/>
      <c r="D21" s="510"/>
      <c r="E21" s="1058" t="s">
        <v>27</v>
      </c>
      <c r="F21" s="423" t="s">
        <v>369</v>
      </c>
      <c r="G21" s="424">
        <v>15</v>
      </c>
      <c r="H21" s="33" t="s">
        <v>4</v>
      </c>
      <c r="I21" s="113">
        <v>40</v>
      </c>
      <c r="J21" s="52" t="s">
        <v>8</v>
      </c>
      <c r="K21" s="40">
        <f>G21*I21</f>
        <v>600</v>
      </c>
      <c r="L21" s="1054" t="s">
        <v>626</v>
      </c>
      <c r="M21" s="1055"/>
      <c r="N21" s="435"/>
      <c r="O21" s="164">
        <f t="shared" si="0"/>
        <v>600</v>
      </c>
      <c r="P21" s="168">
        <f t="shared" si="7"/>
        <v>606</v>
      </c>
      <c r="Q21" s="168">
        <f t="shared" ref="Q21:AM21" si="17">P21*(1+$G$49^(Q$3-P$3))</f>
        <v>612.06000000000006</v>
      </c>
      <c r="R21" s="168">
        <f t="shared" si="17"/>
        <v>618.18060000000003</v>
      </c>
      <c r="S21" s="168">
        <f t="shared" si="17"/>
        <v>624.36240600000008</v>
      </c>
      <c r="T21" s="168">
        <f t="shared" si="17"/>
        <v>630.60603006000008</v>
      </c>
      <c r="U21" s="168">
        <f t="shared" si="17"/>
        <v>636.91209036060013</v>
      </c>
      <c r="V21" s="168">
        <f t="shared" si="17"/>
        <v>643.28121126420615</v>
      </c>
      <c r="W21" s="168">
        <f t="shared" si="17"/>
        <v>649.71402337684822</v>
      </c>
      <c r="X21" s="168">
        <f t="shared" si="17"/>
        <v>656.21116361061672</v>
      </c>
      <c r="Y21" s="168">
        <f t="shared" si="17"/>
        <v>662.77327524672285</v>
      </c>
      <c r="Z21" s="168">
        <f t="shared" si="17"/>
        <v>669.40100799919003</v>
      </c>
      <c r="AA21" s="168">
        <f t="shared" si="17"/>
        <v>676.09501807918195</v>
      </c>
      <c r="AB21" s="168">
        <f t="shared" si="17"/>
        <v>682.85596825997379</v>
      </c>
      <c r="AC21" s="168">
        <f t="shared" si="17"/>
        <v>689.68452794257348</v>
      </c>
      <c r="AD21" s="168">
        <f t="shared" si="17"/>
        <v>696.58137322199923</v>
      </c>
      <c r="AE21" s="168">
        <f t="shared" si="17"/>
        <v>703.54718695421923</v>
      </c>
      <c r="AF21" s="168">
        <f t="shared" si="17"/>
        <v>710.58265882376145</v>
      </c>
      <c r="AG21" s="168">
        <f t="shared" si="17"/>
        <v>717.68848541199907</v>
      </c>
      <c r="AH21" s="168">
        <f t="shared" si="17"/>
        <v>724.86537026611904</v>
      </c>
      <c r="AI21" s="168">
        <f t="shared" si="17"/>
        <v>732.1140239687802</v>
      </c>
      <c r="AJ21" s="168">
        <f t="shared" si="17"/>
        <v>739.435164208468</v>
      </c>
      <c r="AK21" s="168">
        <f t="shared" si="17"/>
        <v>746.82951585055264</v>
      </c>
      <c r="AL21" s="168">
        <f t="shared" si="17"/>
        <v>754.29781100905814</v>
      </c>
      <c r="AM21" s="168">
        <f t="shared" si="17"/>
        <v>761.84078911914878</v>
      </c>
    </row>
    <row r="22" spans="1:39" ht="20.100000000000001" customHeight="1" x14ac:dyDescent="0.15">
      <c r="C22" s="49"/>
      <c r="D22" s="510"/>
      <c r="E22" s="934"/>
      <c r="F22" s="423" t="s">
        <v>365</v>
      </c>
      <c r="G22" s="41">
        <v>20</v>
      </c>
      <c r="H22" s="33" t="s">
        <v>368</v>
      </c>
      <c r="I22" s="113">
        <v>10.8</v>
      </c>
      <c r="J22" s="52" t="s">
        <v>541</v>
      </c>
      <c r="K22" s="40">
        <f>G22*I22</f>
        <v>216</v>
      </c>
      <c r="L22" s="1056" t="s">
        <v>367</v>
      </c>
      <c r="M22" s="1057"/>
      <c r="N22" s="436"/>
      <c r="O22" s="164">
        <f t="shared" si="0"/>
        <v>216</v>
      </c>
      <c r="P22" s="168">
        <f t="shared" si="7"/>
        <v>218.16</v>
      </c>
      <c r="Q22" s="168">
        <f t="shared" ref="Q22:AM22" si="18">P22*(1+$G$49^(Q$3-P$3))</f>
        <v>220.3416</v>
      </c>
      <c r="R22" s="168">
        <f t="shared" si="18"/>
        <v>222.545016</v>
      </c>
      <c r="S22" s="168">
        <f t="shared" si="18"/>
        <v>224.77046616000001</v>
      </c>
      <c r="T22" s="168">
        <f t="shared" si="18"/>
        <v>227.01817082160002</v>
      </c>
      <c r="U22" s="168">
        <f t="shared" si="18"/>
        <v>229.28835252981602</v>
      </c>
      <c r="V22" s="168">
        <f t="shared" si="18"/>
        <v>231.58123605511418</v>
      </c>
      <c r="W22" s="168">
        <f t="shared" si="18"/>
        <v>233.89704841566532</v>
      </c>
      <c r="X22" s="168">
        <f t="shared" si="18"/>
        <v>236.23601889982197</v>
      </c>
      <c r="Y22" s="168">
        <f t="shared" si="18"/>
        <v>238.5983790888202</v>
      </c>
      <c r="Z22" s="168">
        <f t="shared" si="18"/>
        <v>240.98436287970839</v>
      </c>
      <c r="AA22" s="168">
        <f t="shared" si="18"/>
        <v>243.39420650850548</v>
      </c>
      <c r="AB22" s="168">
        <f t="shared" si="18"/>
        <v>245.82814857359054</v>
      </c>
      <c r="AC22" s="168">
        <f t="shared" si="18"/>
        <v>248.28643005932645</v>
      </c>
      <c r="AD22" s="168">
        <f t="shared" si="18"/>
        <v>250.76929435991971</v>
      </c>
      <c r="AE22" s="168">
        <f t="shared" si="18"/>
        <v>253.27698730351892</v>
      </c>
      <c r="AF22" s="168">
        <f t="shared" si="18"/>
        <v>255.80975717655411</v>
      </c>
      <c r="AG22" s="168">
        <f t="shared" si="18"/>
        <v>258.36785474831964</v>
      </c>
      <c r="AH22" s="168">
        <f t="shared" si="18"/>
        <v>260.95153329580285</v>
      </c>
      <c r="AI22" s="168">
        <f t="shared" si="18"/>
        <v>263.56104862876089</v>
      </c>
      <c r="AJ22" s="168">
        <f t="shared" si="18"/>
        <v>266.19665911504848</v>
      </c>
      <c r="AK22" s="168">
        <f t="shared" si="18"/>
        <v>268.85862570619895</v>
      </c>
      <c r="AL22" s="168">
        <f t="shared" si="18"/>
        <v>271.54721196326096</v>
      </c>
      <c r="AM22" s="168">
        <f t="shared" si="18"/>
        <v>274.2626840828936</v>
      </c>
    </row>
    <row r="23" spans="1:39" ht="20.100000000000001" customHeight="1" x14ac:dyDescent="0.15">
      <c r="A23" s="159"/>
      <c r="C23" s="49"/>
      <c r="D23" s="510"/>
      <c r="E23" s="935"/>
      <c r="F23" s="423" t="s">
        <v>366</v>
      </c>
      <c r="G23" s="41">
        <v>20</v>
      </c>
      <c r="H23" s="33" t="s">
        <v>368</v>
      </c>
      <c r="I23" s="113">
        <v>18</v>
      </c>
      <c r="J23" s="52" t="s">
        <v>541</v>
      </c>
      <c r="K23" s="40">
        <f t="shared" ref="K23" si="19">G23*I23</f>
        <v>360</v>
      </c>
      <c r="L23" s="1056" t="s">
        <v>367</v>
      </c>
      <c r="M23" s="1057"/>
      <c r="N23" s="436"/>
      <c r="O23" s="164">
        <f t="shared" si="0"/>
        <v>360</v>
      </c>
      <c r="P23" s="168">
        <f t="shared" si="7"/>
        <v>363.6</v>
      </c>
      <c r="Q23" s="168">
        <f t="shared" ref="Q23:AM23" si="20">P23*(1+$G$49^(Q$3-P$3))</f>
        <v>367.23600000000005</v>
      </c>
      <c r="R23" s="168">
        <f t="shared" si="20"/>
        <v>370.90836000000007</v>
      </c>
      <c r="S23" s="168">
        <f t="shared" si="20"/>
        <v>374.61744360000006</v>
      </c>
      <c r="T23" s="168">
        <f t="shared" si="20"/>
        <v>378.36361803600005</v>
      </c>
      <c r="U23" s="168">
        <f t="shared" si="20"/>
        <v>382.14725421636007</v>
      </c>
      <c r="V23" s="168">
        <f t="shared" si="20"/>
        <v>385.96872675852364</v>
      </c>
      <c r="W23" s="168">
        <f t="shared" si="20"/>
        <v>389.82841402610887</v>
      </c>
      <c r="X23" s="168">
        <f t="shared" si="20"/>
        <v>393.72669816636994</v>
      </c>
      <c r="Y23" s="168">
        <f t="shared" si="20"/>
        <v>397.66396514803364</v>
      </c>
      <c r="Z23" s="168">
        <f t="shared" si="20"/>
        <v>401.64060479951399</v>
      </c>
      <c r="AA23" s="168">
        <f t="shared" si="20"/>
        <v>405.65701084750913</v>
      </c>
      <c r="AB23" s="168">
        <f t="shared" si="20"/>
        <v>409.71358095598424</v>
      </c>
      <c r="AC23" s="168">
        <f t="shared" si="20"/>
        <v>413.8107167655441</v>
      </c>
      <c r="AD23" s="168">
        <f t="shared" si="20"/>
        <v>417.94882393319955</v>
      </c>
      <c r="AE23" s="168">
        <f t="shared" si="20"/>
        <v>422.12831217253154</v>
      </c>
      <c r="AF23" s="168">
        <f t="shared" si="20"/>
        <v>426.34959529425686</v>
      </c>
      <c r="AG23" s="168">
        <f t="shared" si="20"/>
        <v>430.61309124719941</v>
      </c>
      <c r="AH23" s="168">
        <f t="shared" si="20"/>
        <v>434.91922215967139</v>
      </c>
      <c r="AI23" s="168">
        <f t="shared" si="20"/>
        <v>439.26841438126809</v>
      </c>
      <c r="AJ23" s="168">
        <f t="shared" si="20"/>
        <v>443.66109852508077</v>
      </c>
      <c r="AK23" s="168">
        <f t="shared" si="20"/>
        <v>448.09770951033158</v>
      </c>
      <c r="AL23" s="168">
        <f t="shared" si="20"/>
        <v>452.57868660543488</v>
      </c>
      <c r="AM23" s="168">
        <f t="shared" si="20"/>
        <v>457.10447347148926</v>
      </c>
    </row>
    <row r="24" spans="1:39" ht="20.100000000000001" customHeight="1" x14ac:dyDescent="0.15">
      <c r="C24" s="49"/>
      <c r="D24" s="74"/>
      <c r="E24" s="27"/>
      <c r="F24" s="4" t="s">
        <v>58</v>
      </c>
      <c r="G24" s="24"/>
      <c r="H24" s="4"/>
      <c r="I24" s="7"/>
      <c r="J24" s="56"/>
      <c r="K24" s="24"/>
      <c r="L24" s="1050"/>
      <c r="M24" s="1051"/>
      <c r="N24" s="439"/>
      <c r="O24" s="169"/>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row>
    <row r="25" spans="1:39" ht="20.100000000000001" customHeight="1" x14ac:dyDescent="0.15">
      <c r="C25" s="49"/>
      <c r="D25" s="70" t="s">
        <v>33</v>
      </c>
      <c r="E25" s="64" t="s">
        <v>61</v>
      </c>
      <c r="F25" s="30" t="s">
        <v>55</v>
      </c>
      <c r="G25" s="807">
        <v>1</v>
      </c>
      <c r="H25" s="808" t="s">
        <v>643</v>
      </c>
      <c r="I25" s="809">
        <f>'1.入力'!$E$24</f>
        <v>0</v>
      </c>
      <c r="J25" s="804" t="s">
        <v>160</v>
      </c>
      <c r="K25" s="805">
        <f>G25*I25</f>
        <v>0</v>
      </c>
      <c r="L25" s="1069"/>
      <c r="M25" s="1070"/>
      <c r="N25" s="13"/>
      <c r="O25" s="164">
        <f t="shared" si="0"/>
        <v>0</v>
      </c>
      <c r="P25" s="168">
        <f>O25*(1+$G$49^($P$3-1))</f>
        <v>0</v>
      </c>
      <c r="Q25" s="168">
        <f t="shared" ref="Q25:AM25" si="21">P25*(1+$G$49^(Q$3-P$3))</f>
        <v>0</v>
      </c>
      <c r="R25" s="168">
        <f t="shared" si="21"/>
        <v>0</v>
      </c>
      <c r="S25" s="168">
        <f t="shared" si="21"/>
        <v>0</v>
      </c>
      <c r="T25" s="168">
        <f t="shared" si="21"/>
        <v>0</v>
      </c>
      <c r="U25" s="168">
        <f t="shared" si="21"/>
        <v>0</v>
      </c>
      <c r="V25" s="168">
        <f t="shared" si="21"/>
        <v>0</v>
      </c>
      <c r="W25" s="168">
        <f t="shared" si="21"/>
        <v>0</v>
      </c>
      <c r="X25" s="168">
        <f t="shared" si="21"/>
        <v>0</v>
      </c>
      <c r="Y25" s="168">
        <f t="shared" si="21"/>
        <v>0</v>
      </c>
      <c r="Z25" s="168">
        <f t="shared" si="21"/>
        <v>0</v>
      </c>
      <c r="AA25" s="168">
        <f t="shared" si="21"/>
        <v>0</v>
      </c>
      <c r="AB25" s="168">
        <f t="shared" si="21"/>
        <v>0</v>
      </c>
      <c r="AC25" s="168">
        <f t="shared" si="21"/>
        <v>0</v>
      </c>
      <c r="AD25" s="168">
        <f t="shared" si="21"/>
        <v>0</v>
      </c>
      <c r="AE25" s="168">
        <f t="shared" si="21"/>
        <v>0</v>
      </c>
      <c r="AF25" s="168">
        <f t="shared" si="21"/>
        <v>0</v>
      </c>
      <c r="AG25" s="168">
        <f t="shared" si="21"/>
        <v>0</v>
      </c>
      <c r="AH25" s="168">
        <f t="shared" si="21"/>
        <v>0</v>
      </c>
      <c r="AI25" s="168">
        <f t="shared" si="21"/>
        <v>0</v>
      </c>
      <c r="AJ25" s="168">
        <f t="shared" si="21"/>
        <v>0</v>
      </c>
      <c r="AK25" s="168">
        <f t="shared" si="21"/>
        <v>0</v>
      </c>
      <c r="AL25" s="168">
        <f t="shared" si="21"/>
        <v>0</v>
      </c>
      <c r="AM25" s="168">
        <f t="shared" si="21"/>
        <v>0</v>
      </c>
    </row>
    <row r="26" spans="1:39" ht="20.100000000000001" customHeight="1" x14ac:dyDescent="0.15">
      <c r="C26" s="49"/>
      <c r="D26" s="51"/>
      <c r="E26" s="63" t="s">
        <v>68</v>
      </c>
      <c r="F26" s="30" t="s">
        <v>69</v>
      </c>
      <c r="G26" s="807">
        <v>12</v>
      </c>
      <c r="H26" s="808" t="s">
        <v>587</v>
      </c>
      <c r="I26" s="809">
        <f>'1.入力'!$E$25</f>
        <v>0</v>
      </c>
      <c r="J26" s="804" t="s">
        <v>71</v>
      </c>
      <c r="K26" s="805">
        <f>G26*I26</f>
        <v>0</v>
      </c>
      <c r="L26" s="1069"/>
      <c r="M26" s="1070"/>
      <c r="N26" s="13"/>
      <c r="O26" s="164">
        <f t="shared" si="0"/>
        <v>0</v>
      </c>
      <c r="P26" s="168">
        <f>O26*(1+$G$49^($P$3-1))</f>
        <v>0</v>
      </c>
      <c r="Q26" s="168">
        <f t="shared" ref="Q26:AM26" si="22">P26*(1+$G$49^(Q$3-P$3))</f>
        <v>0</v>
      </c>
      <c r="R26" s="168">
        <f t="shared" si="22"/>
        <v>0</v>
      </c>
      <c r="S26" s="168">
        <f t="shared" si="22"/>
        <v>0</v>
      </c>
      <c r="T26" s="168">
        <f t="shared" si="22"/>
        <v>0</v>
      </c>
      <c r="U26" s="168">
        <f t="shared" si="22"/>
        <v>0</v>
      </c>
      <c r="V26" s="168">
        <f t="shared" si="22"/>
        <v>0</v>
      </c>
      <c r="W26" s="168">
        <f t="shared" si="22"/>
        <v>0</v>
      </c>
      <c r="X26" s="168">
        <f t="shared" si="22"/>
        <v>0</v>
      </c>
      <c r="Y26" s="168">
        <f t="shared" si="22"/>
        <v>0</v>
      </c>
      <c r="Z26" s="168">
        <f t="shared" si="22"/>
        <v>0</v>
      </c>
      <c r="AA26" s="168">
        <f t="shared" si="22"/>
        <v>0</v>
      </c>
      <c r="AB26" s="168">
        <f t="shared" si="22"/>
        <v>0</v>
      </c>
      <c r="AC26" s="168">
        <f t="shared" si="22"/>
        <v>0</v>
      </c>
      <c r="AD26" s="168">
        <f t="shared" si="22"/>
        <v>0</v>
      </c>
      <c r="AE26" s="168">
        <f t="shared" si="22"/>
        <v>0</v>
      </c>
      <c r="AF26" s="168">
        <f t="shared" si="22"/>
        <v>0</v>
      </c>
      <c r="AG26" s="168">
        <f t="shared" si="22"/>
        <v>0</v>
      </c>
      <c r="AH26" s="168">
        <f t="shared" si="22"/>
        <v>0</v>
      </c>
      <c r="AI26" s="168">
        <f t="shared" si="22"/>
        <v>0</v>
      </c>
      <c r="AJ26" s="168">
        <f t="shared" si="22"/>
        <v>0</v>
      </c>
      <c r="AK26" s="168">
        <f t="shared" si="22"/>
        <v>0</v>
      </c>
      <c r="AL26" s="168">
        <f t="shared" si="22"/>
        <v>0</v>
      </c>
      <c r="AM26" s="168">
        <f t="shared" si="22"/>
        <v>0</v>
      </c>
    </row>
    <row r="27" spans="1:39" ht="20.100000000000001" customHeight="1" x14ac:dyDescent="0.15">
      <c r="C27" s="49"/>
      <c r="D27" s="51"/>
      <c r="E27" s="64" t="s">
        <v>62</v>
      </c>
      <c r="F27" s="30" t="s">
        <v>519</v>
      </c>
      <c r="G27" s="807">
        <v>1</v>
      </c>
      <c r="H27" s="808" t="s">
        <v>643</v>
      </c>
      <c r="I27" s="809">
        <f>'1.入力'!$E$26</f>
        <v>0</v>
      </c>
      <c r="J27" s="804" t="s">
        <v>153</v>
      </c>
      <c r="K27" s="805">
        <f t="shared" ref="K27:K28" si="23">G27*I27</f>
        <v>0</v>
      </c>
      <c r="L27" s="1071"/>
      <c r="M27" s="1070"/>
      <c r="N27" s="13"/>
      <c r="O27" s="164">
        <f t="shared" si="0"/>
        <v>0</v>
      </c>
      <c r="P27" s="168">
        <f>O27*(1+$G$49^($P$3-1))</f>
        <v>0</v>
      </c>
      <c r="Q27" s="168">
        <f t="shared" ref="Q27:AM27" si="24">P27*(1+$G$49^(Q$3-P$3))</f>
        <v>0</v>
      </c>
      <c r="R27" s="168">
        <f t="shared" si="24"/>
        <v>0</v>
      </c>
      <c r="S27" s="168">
        <f t="shared" si="24"/>
        <v>0</v>
      </c>
      <c r="T27" s="168">
        <f t="shared" si="24"/>
        <v>0</v>
      </c>
      <c r="U27" s="168">
        <f t="shared" si="24"/>
        <v>0</v>
      </c>
      <c r="V27" s="168">
        <f t="shared" si="24"/>
        <v>0</v>
      </c>
      <c r="W27" s="168">
        <f t="shared" si="24"/>
        <v>0</v>
      </c>
      <c r="X27" s="168">
        <f t="shared" si="24"/>
        <v>0</v>
      </c>
      <c r="Y27" s="168">
        <f t="shared" si="24"/>
        <v>0</v>
      </c>
      <c r="Z27" s="168">
        <f t="shared" si="24"/>
        <v>0</v>
      </c>
      <c r="AA27" s="168">
        <f t="shared" si="24"/>
        <v>0</v>
      </c>
      <c r="AB27" s="168">
        <f t="shared" si="24"/>
        <v>0</v>
      </c>
      <c r="AC27" s="168">
        <f t="shared" si="24"/>
        <v>0</v>
      </c>
      <c r="AD27" s="168">
        <f t="shared" si="24"/>
        <v>0</v>
      </c>
      <c r="AE27" s="168">
        <f t="shared" si="24"/>
        <v>0</v>
      </c>
      <c r="AF27" s="168">
        <f t="shared" si="24"/>
        <v>0</v>
      </c>
      <c r="AG27" s="168">
        <f t="shared" si="24"/>
        <v>0</v>
      </c>
      <c r="AH27" s="168">
        <f t="shared" si="24"/>
        <v>0</v>
      </c>
      <c r="AI27" s="168">
        <f t="shared" si="24"/>
        <v>0</v>
      </c>
      <c r="AJ27" s="168">
        <f t="shared" si="24"/>
        <v>0</v>
      </c>
      <c r="AK27" s="168">
        <f t="shared" si="24"/>
        <v>0</v>
      </c>
      <c r="AL27" s="168">
        <f t="shared" si="24"/>
        <v>0</v>
      </c>
      <c r="AM27" s="168">
        <f t="shared" si="24"/>
        <v>0</v>
      </c>
    </row>
    <row r="28" spans="1:39" ht="20.100000000000001" customHeight="1" x14ac:dyDescent="0.15">
      <c r="C28" s="49"/>
      <c r="D28" s="57"/>
      <c r="E28" s="60" t="s">
        <v>73</v>
      </c>
      <c r="F28" s="30" t="s">
        <v>76</v>
      </c>
      <c r="G28" s="807">
        <v>1</v>
      </c>
      <c r="H28" s="808" t="s">
        <v>643</v>
      </c>
      <c r="I28" s="809">
        <f>'1.入力'!$E$27</f>
        <v>0</v>
      </c>
      <c r="J28" s="804" t="s">
        <v>70</v>
      </c>
      <c r="K28" s="805">
        <f t="shared" si="23"/>
        <v>0</v>
      </c>
      <c r="L28" s="1072"/>
      <c r="M28" s="1073"/>
      <c r="N28" s="442"/>
      <c r="O28" s="164">
        <f t="shared" si="0"/>
        <v>0</v>
      </c>
      <c r="P28" s="168">
        <f>O28*(1+$G$49^($P$3-1))</f>
        <v>0</v>
      </c>
      <c r="Q28" s="168">
        <f t="shared" ref="Q28:AM28" si="25">P28*(1+$G$49^(Q$3-P$3))</f>
        <v>0</v>
      </c>
      <c r="R28" s="168">
        <f t="shared" si="25"/>
        <v>0</v>
      </c>
      <c r="S28" s="168">
        <f t="shared" si="25"/>
        <v>0</v>
      </c>
      <c r="T28" s="168">
        <f t="shared" si="25"/>
        <v>0</v>
      </c>
      <c r="U28" s="168">
        <f t="shared" si="25"/>
        <v>0</v>
      </c>
      <c r="V28" s="168">
        <f t="shared" si="25"/>
        <v>0</v>
      </c>
      <c r="W28" s="168">
        <f t="shared" si="25"/>
        <v>0</v>
      </c>
      <c r="X28" s="168">
        <f t="shared" si="25"/>
        <v>0</v>
      </c>
      <c r="Y28" s="168">
        <f t="shared" si="25"/>
        <v>0</v>
      </c>
      <c r="Z28" s="168">
        <f t="shared" si="25"/>
        <v>0</v>
      </c>
      <c r="AA28" s="168">
        <f t="shared" si="25"/>
        <v>0</v>
      </c>
      <c r="AB28" s="168">
        <f t="shared" si="25"/>
        <v>0</v>
      </c>
      <c r="AC28" s="168">
        <f t="shared" si="25"/>
        <v>0</v>
      </c>
      <c r="AD28" s="168">
        <f t="shared" si="25"/>
        <v>0</v>
      </c>
      <c r="AE28" s="168">
        <f t="shared" si="25"/>
        <v>0</v>
      </c>
      <c r="AF28" s="168">
        <f t="shared" si="25"/>
        <v>0</v>
      </c>
      <c r="AG28" s="168">
        <f t="shared" si="25"/>
        <v>0</v>
      </c>
      <c r="AH28" s="168">
        <f t="shared" si="25"/>
        <v>0</v>
      </c>
      <c r="AI28" s="168">
        <f t="shared" si="25"/>
        <v>0</v>
      </c>
      <c r="AJ28" s="168">
        <f t="shared" si="25"/>
        <v>0</v>
      </c>
      <c r="AK28" s="168">
        <f t="shared" si="25"/>
        <v>0</v>
      </c>
      <c r="AL28" s="168">
        <f t="shared" si="25"/>
        <v>0</v>
      </c>
      <c r="AM28" s="168">
        <f t="shared" si="25"/>
        <v>0</v>
      </c>
    </row>
    <row r="29" spans="1:39" ht="20.100000000000001" customHeight="1" x14ac:dyDescent="0.15">
      <c r="C29" s="49"/>
      <c r="D29" s="74"/>
      <c r="E29" s="27"/>
      <c r="F29" s="4" t="s">
        <v>59</v>
      </c>
      <c r="G29" s="24"/>
      <c r="H29" s="4"/>
      <c r="I29" s="7"/>
      <c r="J29" s="56"/>
      <c r="K29" s="24"/>
      <c r="L29" s="1050"/>
      <c r="M29" s="1051"/>
      <c r="N29" s="439"/>
      <c r="O29" s="165"/>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row>
    <row r="30" spans="1:39" ht="20.100000000000001" customHeight="1" x14ac:dyDescent="0.15">
      <c r="C30" s="49"/>
      <c r="D30" s="234" t="s">
        <v>37</v>
      </c>
      <c r="E30" s="58" t="s">
        <v>44</v>
      </c>
      <c r="F30" s="725" t="s">
        <v>540</v>
      </c>
      <c r="G30" s="742">
        <f>IF('1.入力'!$E$10&gt;200,3*'1.入力'!$E$10/('1.入力'!$E$10-100),6)</f>
        <v>6</v>
      </c>
      <c r="H30" s="33" t="s">
        <v>586</v>
      </c>
      <c r="I30" s="740">
        <f>I31</f>
        <v>0</v>
      </c>
      <c r="J30" s="33" t="s">
        <v>160</v>
      </c>
      <c r="K30" s="698">
        <f>G30*I30</f>
        <v>0</v>
      </c>
      <c r="L30" s="1065" t="s">
        <v>644</v>
      </c>
      <c r="M30" s="1066"/>
      <c r="N30" s="437"/>
      <c r="O30" s="170">
        <f t="shared" ref="O30:O32" si="26">$K30</f>
        <v>0</v>
      </c>
      <c r="P30" s="170">
        <f t="shared" ref="P30:AI32" si="27">$K30</f>
        <v>0</v>
      </c>
      <c r="Q30" s="170">
        <f t="shared" si="27"/>
        <v>0</v>
      </c>
      <c r="R30" s="170">
        <f t="shared" si="27"/>
        <v>0</v>
      </c>
      <c r="S30" s="170">
        <f t="shared" si="27"/>
        <v>0</v>
      </c>
      <c r="T30" s="170">
        <f t="shared" si="27"/>
        <v>0</v>
      </c>
      <c r="U30" s="170">
        <f t="shared" si="27"/>
        <v>0</v>
      </c>
      <c r="V30" s="170">
        <f t="shared" si="27"/>
        <v>0</v>
      </c>
      <c r="W30" s="170">
        <f t="shared" si="27"/>
        <v>0</v>
      </c>
      <c r="X30" s="170">
        <f t="shared" si="27"/>
        <v>0</v>
      </c>
      <c r="Y30" s="170">
        <f t="shared" si="27"/>
        <v>0</v>
      </c>
      <c r="Z30" s="170">
        <f t="shared" si="27"/>
        <v>0</v>
      </c>
      <c r="AA30" s="170">
        <f t="shared" si="27"/>
        <v>0</v>
      </c>
      <c r="AB30" s="170">
        <f t="shared" si="27"/>
        <v>0</v>
      </c>
      <c r="AC30" s="170">
        <f t="shared" si="27"/>
        <v>0</v>
      </c>
      <c r="AD30" s="170">
        <f t="shared" si="27"/>
        <v>0</v>
      </c>
      <c r="AE30" s="170">
        <f t="shared" si="27"/>
        <v>0</v>
      </c>
      <c r="AF30" s="170">
        <f t="shared" si="27"/>
        <v>0</v>
      </c>
      <c r="AG30" s="170">
        <f t="shared" si="27"/>
        <v>0</v>
      </c>
      <c r="AH30" s="170">
        <f t="shared" si="27"/>
        <v>0</v>
      </c>
      <c r="AI30" s="170">
        <f t="shared" si="27"/>
        <v>0</v>
      </c>
      <c r="AJ30" s="170">
        <f t="shared" ref="AI30:AM32" si="28">$K30</f>
        <v>0</v>
      </c>
      <c r="AK30" s="170">
        <f t="shared" si="28"/>
        <v>0</v>
      </c>
      <c r="AL30" s="170">
        <f t="shared" si="28"/>
        <v>0</v>
      </c>
      <c r="AM30" s="170">
        <f t="shared" si="28"/>
        <v>0</v>
      </c>
    </row>
    <row r="31" spans="1:39" ht="20.100000000000001" customHeight="1" x14ac:dyDescent="0.15">
      <c r="C31" s="49"/>
      <c r="D31" s="235"/>
      <c r="E31" s="59"/>
      <c r="F31" s="59" t="s">
        <v>43</v>
      </c>
      <c r="G31" s="698">
        <v>1</v>
      </c>
      <c r="H31" s="33" t="s">
        <v>588</v>
      </c>
      <c r="I31" s="740">
        <f>'1.入力'!$E$28</f>
        <v>0</v>
      </c>
      <c r="J31" s="33" t="s">
        <v>160</v>
      </c>
      <c r="K31" s="698">
        <f>G31*I31</f>
        <v>0</v>
      </c>
      <c r="L31" s="1065"/>
      <c r="M31" s="1066"/>
      <c r="N31" s="13"/>
      <c r="O31" s="170">
        <f t="shared" si="26"/>
        <v>0</v>
      </c>
      <c r="P31" s="170">
        <f t="shared" si="27"/>
        <v>0</v>
      </c>
      <c r="Q31" s="170">
        <f t="shared" si="27"/>
        <v>0</v>
      </c>
      <c r="R31" s="170">
        <f t="shared" si="27"/>
        <v>0</v>
      </c>
      <c r="S31" s="170">
        <f t="shared" si="27"/>
        <v>0</v>
      </c>
      <c r="T31" s="170">
        <f t="shared" si="27"/>
        <v>0</v>
      </c>
      <c r="U31" s="170">
        <f t="shared" si="27"/>
        <v>0</v>
      </c>
      <c r="V31" s="170">
        <f t="shared" si="27"/>
        <v>0</v>
      </c>
      <c r="W31" s="170">
        <f t="shared" si="27"/>
        <v>0</v>
      </c>
      <c r="X31" s="170">
        <f t="shared" si="27"/>
        <v>0</v>
      </c>
      <c r="Y31" s="170">
        <f t="shared" si="27"/>
        <v>0</v>
      </c>
      <c r="Z31" s="170">
        <f t="shared" si="27"/>
        <v>0</v>
      </c>
      <c r="AA31" s="170">
        <f t="shared" si="27"/>
        <v>0</v>
      </c>
      <c r="AB31" s="170">
        <f t="shared" si="27"/>
        <v>0</v>
      </c>
      <c r="AC31" s="170">
        <f t="shared" si="27"/>
        <v>0</v>
      </c>
      <c r="AD31" s="170">
        <f t="shared" si="27"/>
        <v>0</v>
      </c>
      <c r="AE31" s="170">
        <f t="shared" si="27"/>
        <v>0</v>
      </c>
      <c r="AF31" s="170">
        <f t="shared" si="27"/>
        <v>0</v>
      </c>
      <c r="AG31" s="170">
        <f t="shared" si="27"/>
        <v>0</v>
      </c>
      <c r="AH31" s="170">
        <f t="shared" si="27"/>
        <v>0</v>
      </c>
      <c r="AI31" s="170">
        <f t="shared" si="27"/>
        <v>0</v>
      </c>
      <c r="AJ31" s="170">
        <f t="shared" si="28"/>
        <v>0</v>
      </c>
      <c r="AK31" s="170">
        <f t="shared" si="28"/>
        <v>0</v>
      </c>
      <c r="AL31" s="170">
        <f t="shared" si="28"/>
        <v>0</v>
      </c>
      <c r="AM31" s="170">
        <f t="shared" si="28"/>
        <v>0</v>
      </c>
    </row>
    <row r="32" spans="1:39" ht="20.100000000000001" customHeight="1" x14ac:dyDescent="0.15">
      <c r="C32" s="49"/>
      <c r="D32" s="51"/>
      <c r="E32" s="59"/>
      <c r="F32" s="64" t="s">
        <v>56</v>
      </c>
      <c r="G32" s="698">
        <v>1</v>
      </c>
      <c r="H32" s="33" t="s">
        <v>588</v>
      </c>
      <c r="I32" s="740">
        <f>'1.入力'!$E$29</f>
        <v>0</v>
      </c>
      <c r="J32" s="33" t="s">
        <v>160</v>
      </c>
      <c r="K32" s="698">
        <f>G32*I32</f>
        <v>0</v>
      </c>
      <c r="L32" s="1065"/>
      <c r="M32" s="1066"/>
      <c r="N32" s="13"/>
      <c r="O32" s="170">
        <f t="shared" si="26"/>
        <v>0</v>
      </c>
      <c r="P32" s="170">
        <f t="shared" ref="P32:AD32" si="29">$K32</f>
        <v>0</v>
      </c>
      <c r="Q32" s="170">
        <f t="shared" si="29"/>
        <v>0</v>
      </c>
      <c r="R32" s="170">
        <f t="shared" si="29"/>
        <v>0</v>
      </c>
      <c r="S32" s="170">
        <f t="shared" si="29"/>
        <v>0</v>
      </c>
      <c r="T32" s="170">
        <f t="shared" si="29"/>
        <v>0</v>
      </c>
      <c r="U32" s="170">
        <f t="shared" si="29"/>
        <v>0</v>
      </c>
      <c r="V32" s="170">
        <f t="shared" si="29"/>
        <v>0</v>
      </c>
      <c r="W32" s="170">
        <f t="shared" si="29"/>
        <v>0</v>
      </c>
      <c r="X32" s="170">
        <f t="shared" si="29"/>
        <v>0</v>
      </c>
      <c r="Y32" s="170">
        <f t="shared" si="29"/>
        <v>0</v>
      </c>
      <c r="Z32" s="170">
        <f t="shared" si="29"/>
        <v>0</v>
      </c>
      <c r="AA32" s="170">
        <f t="shared" si="29"/>
        <v>0</v>
      </c>
      <c r="AB32" s="170">
        <f t="shared" si="29"/>
        <v>0</v>
      </c>
      <c r="AC32" s="170">
        <f t="shared" si="29"/>
        <v>0</v>
      </c>
      <c r="AD32" s="170">
        <f t="shared" si="29"/>
        <v>0</v>
      </c>
      <c r="AE32" s="170">
        <f t="shared" si="27"/>
        <v>0</v>
      </c>
      <c r="AF32" s="170">
        <f t="shared" si="27"/>
        <v>0</v>
      </c>
      <c r="AG32" s="170">
        <f t="shared" si="27"/>
        <v>0</v>
      </c>
      <c r="AH32" s="170">
        <f t="shared" si="27"/>
        <v>0</v>
      </c>
      <c r="AI32" s="170">
        <f t="shared" si="28"/>
        <v>0</v>
      </c>
      <c r="AJ32" s="170">
        <f t="shared" si="28"/>
        <v>0</v>
      </c>
      <c r="AK32" s="170">
        <f t="shared" si="28"/>
        <v>0</v>
      </c>
      <c r="AL32" s="170">
        <f t="shared" si="28"/>
        <v>0</v>
      </c>
      <c r="AM32" s="170">
        <f t="shared" si="28"/>
        <v>0</v>
      </c>
    </row>
    <row r="33" spans="3:39" ht="20.100000000000001" customHeight="1" x14ac:dyDescent="0.15">
      <c r="C33" s="49"/>
      <c r="D33" s="57"/>
      <c r="E33" s="27"/>
      <c r="F33" s="4" t="s">
        <v>60</v>
      </c>
      <c r="G33" s="24"/>
      <c r="H33" s="4"/>
      <c r="I33" s="7"/>
      <c r="J33" s="56"/>
      <c r="K33" s="24"/>
      <c r="L33" s="1050"/>
      <c r="M33" s="1051"/>
      <c r="N33" s="439"/>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row>
    <row r="34" spans="3:39" ht="20.100000000000001" customHeight="1" x14ac:dyDescent="0.15">
      <c r="C34" s="539" t="s">
        <v>154</v>
      </c>
      <c r="D34" s="560" t="s">
        <v>32</v>
      </c>
      <c r="E34" s="562"/>
      <c r="F34" s="716" t="s">
        <v>146</v>
      </c>
      <c r="G34" s="96">
        <v>1</v>
      </c>
      <c r="H34" s="52" t="s">
        <v>157</v>
      </c>
      <c r="I34" s="741"/>
      <c r="J34" s="806" t="s">
        <v>25</v>
      </c>
      <c r="K34" s="158">
        <f>'1.入力'!E60</f>
        <v>0</v>
      </c>
      <c r="L34" s="1074" t="s">
        <v>375</v>
      </c>
      <c r="M34" s="1075"/>
      <c r="N34" s="437"/>
      <c r="O34" s="170">
        <f>$K$34</f>
        <v>0</v>
      </c>
      <c r="P34" s="13"/>
      <c r="Q34" s="13"/>
      <c r="R34" s="13"/>
      <c r="S34" s="13"/>
      <c r="T34" s="170">
        <f>$K$34</f>
        <v>0</v>
      </c>
      <c r="U34" s="13"/>
      <c r="V34" s="13"/>
      <c r="W34" s="13"/>
      <c r="X34" s="13"/>
      <c r="Y34" s="170">
        <f>$K$34</f>
        <v>0</v>
      </c>
      <c r="Z34" s="13"/>
      <c r="AA34" s="13"/>
      <c r="AB34" s="13"/>
      <c r="AC34" s="13"/>
      <c r="AD34" s="170">
        <f>$K$34</f>
        <v>0</v>
      </c>
      <c r="AE34" s="13"/>
      <c r="AF34" s="13"/>
      <c r="AG34" s="13"/>
      <c r="AH34" s="13"/>
      <c r="AI34" s="170">
        <f>$K$34</f>
        <v>0</v>
      </c>
      <c r="AJ34" s="13"/>
      <c r="AK34" s="13"/>
      <c r="AL34" s="13"/>
      <c r="AM34" s="13"/>
    </row>
    <row r="35" spans="3:39" ht="20.100000000000001" customHeight="1" x14ac:dyDescent="0.15">
      <c r="C35" s="49"/>
      <c r="D35" s="57"/>
      <c r="E35" s="63"/>
      <c r="F35" s="717" t="s">
        <v>507</v>
      </c>
      <c r="G35" s="561">
        <v>1</v>
      </c>
      <c r="H35" s="52" t="s">
        <v>157</v>
      </c>
      <c r="I35" s="741"/>
      <c r="J35" s="806" t="s">
        <v>25</v>
      </c>
      <c r="K35" s="158">
        <f>'1.入力'!E61</f>
        <v>0</v>
      </c>
      <c r="L35" s="1074" t="s">
        <v>375</v>
      </c>
      <c r="M35" s="1075"/>
      <c r="N35" s="437"/>
      <c r="O35" s="170">
        <f>$K$35</f>
        <v>0</v>
      </c>
      <c r="P35" s="13"/>
      <c r="Q35" s="13"/>
      <c r="R35" s="13"/>
      <c r="S35" s="13"/>
      <c r="T35" s="170">
        <f>$K$35</f>
        <v>0</v>
      </c>
      <c r="U35" s="13"/>
      <c r="V35" s="13"/>
      <c r="W35" s="13"/>
      <c r="X35" s="13"/>
      <c r="Y35" s="170">
        <f>$K$35</f>
        <v>0</v>
      </c>
      <c r="Z35" s="13"/>
      <c r="AA35" s="13"/>
      <c r="AB35" s="13"/>
      <c r="AC35" s="13"/>
      <c r="AD35" s="170">
        <f>$K$35</f>
        <v>0</v>
      </c>
      <c r="AE35" s="13"/>
      <c r="AF35" s="13"/>
      <c r="AG35" s="13"/>
      <c r="AH35" s="13"/>
      <c r="AI35" s="170">
        <f>$K$35</f>
        <v>0</v>
      </c>
      <c r="AJ35" s="13"/>
      <c r="AK35" s="13"/>
      <c r="AL35" s="13"/>
      <c r="AM35" s="13"/>
    </row>
    <row r="36" spans="3:39" ht="20.100000000000001" customHeight="1" x14ac:dyDescent="0.15">
      <c r="C36" s="49"/>
      <c r="D36" s="57"/>
      <c r="E36" s="65"/>
      <c r="F36" s="4" t="s">
        <v>60</v>
      </c>
      <c r="G36" s="24"/>
      <c r="H36" s="4"/>
      <c r="I36" s="7"/>
      <c r="J36" s="145"/>
      <c r="K36" s="24"/>
      <c r="L36" s="1050"/>
      <c r="M36" s="1051"/>
      <c r="N36" s="437"/>
      <c r="O36" s="170"/>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3:39" ht="20.100000000000001" customHeight="1" x14ac:dyDescent="0.15">
      <c r="C37" s="49"/>
      <c r="D37" s="198" t="s">
        <v>155</v>
      </c>
      <c r="E37" s="199" t="s">
        <v>156</v>
      </c>
      <c r="F37" s="116" t="s">
        <v>57</v>
      </c>
      <c r="G37" s="41">
        <v>12</v>
      </c>
      <c r="H37" s="33" t="s">
        <v>587</v>
      </c>
      <c r="I37" s="158">
        <f>'1.入力'!G60</f>
        <v>0</v>
      </c>
      <c r="J37" s="52" t="s">
        <v>158</v>
      </c>
      <c r="K37" s="158">
        <f>I37*G37</f>
        <v>0</v>
      </c>
      <c r="L37" s="900" t="s">
        <v>627</v>
      </c>
      <c r="M37" s="901"/>
      <c r="N37" s="13"/>
      <c r="O37" s="170">
        <f>$K$37</f>
        <v>0</v>
      </c>
      <c r="P37" s="170">
        <f t="shared" ref="P37:AM37" si="30">$K$37</f>
        <v>0</v>
      </c>
      <c r="Q37" s="170">
        <f t="shared" si="30"/>
        <v>0</v>
      </c>
      <c r="R37" s="170">
        <f t="shared" si="30"/>
        <v>0</v>
      </c>
      <c r="S37" s="170">
        <f t="shared" si="30"/>
        <v>0</v>
      </c>
      <c r="T37" s="170">
        <f t="shared" si="30"/>
        <v>0</v>
      </c>
      <c r="U37" s="170">
        <f t="shared" si="30"/>
        <v>0</v>
      </c>
      <c r="V37" s="170">
        <f t="shared" si="30"/>
        <v>0</v>
      </c>
      <c r="W37" s="170">
        <f t="shared" si="30"/>
        <v>0</v>
      </c>
      <c r="X37" s="170">
        <f t="shared" si="30"/>
        <v>0</v>
      </c>
      <c r="Y37" s="170">
        <f t="shared" si="30"/>
        <v>0</v>
      </c>
      <c r="Z37" s="170">
        <f t="shared" si="30"/>
        <v>0</v>
      </c>
      <c r="AA37" s="170">
        <f t="shared" si="30"/>
        <v>0</v>
      </c>
      <c r="AB37" s="170">
        <f t="shared" si="30"/>
        <v>0</v>
      </c>
      <c r="AC37" s="170">
        <f t="shared" si="30"/>
        <v>0</v>
      </c>
      <c r="AD37" s="170">
        <f t="shared" si="30"/>
        <v>0</v>
      </c>
      <c r="AE37" s="170">
        <f t="shared" si="30"/>
        <v>0</v>
      </c>
      <c r="AF37" s="170">
        <f t="shared" si="30"/>
        <v>0</v>
      </c>
      <c r="AG37" s="170">
        <f t="shared" si="30"/>
        <v>0</v>
      </c>
      <c r="AH37" s="170">
        <f t="shared" si="30"/>
        <v>0</v>
      </c>
      <c r="AI37" s="170">
        <f t="shared" si="30"/>
        <v>0</v>
      </c>
      <c r="AJ37" s="170">
        <f t="shared" si="30"/>
        <v>0</v>
      </c>
      <c r="AK37" s="170">
        <f t="shared" si="30"/>
        <v>0</v>
      </c>
      <c r="AL37" s="170">
        <f t="shared" si="30"/>
        <v>0</v>
      </c>
      <c r="AM37" s="170">
        <f t="shared" si="30"/>
        <v>0</v>
      </c>
    </row>
    <row r="38" spans="3:39" ht="20.100000000000001" customHeight="1" x14ac:dyDescent="0.15">
      <c r="C38" s="49"/>
      <c r="D38" s="57"/>
      <c r="E38" s="60"/>
      <c r="F38" s="116" t="s">
        <v>280</v>
      </c>
      <c r="G38" s="41">
        <v>12</v>
      </c>
      <c r="H38" s="33" t="s">
        <v>587</v>
      </c>
      <c r="I38" s="158">
        <f>'1.入力'!G61</f>
        <v>0</v>
      </c>
      <c r="J38" s="52" t="s">
        <v>71</v>
      </c>
      <c r="K38" s="158">
        <f>I38*G38</f>
        <v>0</v>
      </c>
      <c r="L38" s="900" t="s">
        <v>627</v>
      </c>
      <c r="M38" s="901"/>
      <c r="N38" s="13"/>
      <c r="O38" s="170">
        <f>$K$38</f>
        <v>0</v>
      </c>
      <c r="P38" s="170">
        <f t="shared" ref="P38:AM38" si="31">$K$38</f>
        <v>0</v>
      </c>
      <c r="Q38" s="170">
        <f t="shared" si="31"/>
        <v>0</v>
      </c>
      <c r="R38" s="170">
        <f t="shared" si="31"/>
        <v>0</v>
      </c>
      <c r="S38" s="170">
        <f t="shared" si="31"/>
        <v>0</v>
      </c>
      <c r="T38" s="170">
        <f t="shared" si="31"/>
        <v>0</v>
      </c>
      <c r="U38" s="170">
        <f t="shared" si="31"/>
        <v>0</v>
      </c>
      <c r="V38" s="170">
        <f t="shared" si="31"/>
        <v>0</v>
      </c>
      <c r="W38" s="170">
        <f t="shared" si="31"/>
        <v>0</v>
      </c>
      <c r="X38" s="170">
        <f t="shared" si="31"/>
        <v>0</v>
      </c>
      <c r="Y38" s="170">
        <f t="shared" si="31"/>
        <v>0</v>
      </c>
      <c r="Z38" s="170">
        <f t="shared" si="31"/>
        <v>0</v>
      </c>
      <c r="AA38" s="170">
        <f t="shared" si="31"/>
        <v>0</v>
      </c>
      <c r="AB38" s="170">
        <f t="shared" si="31"/>
        <v>0</v>
      </c>
      <c r="AC38" s="170">
        <f t="shared" si="31"/>
        <v>0</v>
      </c>
      <c r="AD38" s="170">
        <f t="shared" si="31"/>
        <v>0</v>
      </c>
      <c r="AE38" s="170">
        <f t="shared" si="31"/>
        <v>0</v>
      </c>
      <c r="AF38" s="170">
        <f t="shared" si="31"/>
        <v>0</v>
      </c>
      <c r="AG38" s="170">
        <f t="shared" si="31"/>
        <v>0</v>
      </c>
      <c r="AH38" s="170">
        <f t="shared" si="31"/>
        <v>0</v>
      </c>
      <c r="AI38" s="170">
        <f t="shared" si="31"/>
        <v>0</v>
      </c>
      <c r="AJ38" s="170">
        <f t="shared" si="31"/>
        <v>0</v>
      </c>
      <c r="AK38" s="170">
        <f t="shared" si="31"/>
        <v>0</v>
      </c>
      <c r="AL38" s="170">
        <f t="shared" si="31"/>
        <v>0</v>
      </c>
      <c r="AM38" s="170">
        <f t="shared" si="31"/>
        <v>0</v>
      </c>
    </row>
    <row r="39" spans="3:39" ht="20.100000000000001" customHeight="1" x14ac:dyDescent="0.15">
      <c r="C39" s="512"/>
      <c r="D39" s="511"/>
      <c r="E39" s="27"/>
      <c r="F39" s="4" t="s">
        <v>60</v>
      </c>
      <c r="G39" s="24"/>
      <c r="H39" s="4"/>
      <c r="I39" s="7"/>
      <c r="J39" s="145"/>
      <c r="K39" s="24"/>
      <c r="L39" s="1050"/>
      <c r="M39" s="1051"/>
      <c r="N39" s="13"/>
      <c r="O39" s="56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3:39" ht="14.25" customHeight="1" x14ac:dyDescent="0.15">
      <c r="C40" s="3"/>
      <c r="D40" s="47"/>
      <c r="E40" s="171"/>
      <c r="F40" s="13"/>
      <c r="G40" s="166"/>
      <c r="H40" s="166"/>
      <c r="I40" s="166"/>
      <c r="J40" s="166"/>
      <c r="K40" s="166"/>
      <c r="L40" s="166"/>
      <c r="M40" s="166"/>
      <c r="N40" s="166"/>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3:39" ht="20.100000000000001" customHeight="1" thickBot="1" x14ac:dyDescent="0.2">
      <c r="D41" s="625" t="s">
        <v>373</v>
      </c>
      <c r="E41" s="26"/>
      <c r="F41" s="10"/>
      <c r="G41" s="12"/>
      <c r="H41" s="12"/>
      <c r="I41" s="12"/>
      <c r="J41" s="26"/>
      <c r="K41" s="627" t="s">
        <v>13</v>
      </c>
      <c r="L41" s="25"/>
      <c r="M41" s="10"/>
      <c r="N41" s="10"/>
      <c r="O41" s="624" t="s">
        <v>526</v>
      </c>
      <c r="P41" s="606"/>
      <c r="Q41" s="606"/>
      <c r="R41" s="606"/>
      <c r="S41" s="606"/>
      <c r="T41" s="606"/>
      <c r="U41" s="606"/>
      <c r="V41" s="606"/>
      <c r="W41" s="606"/>
      <c r="X41" s="606"/>
      <c r="Y41" s="606"/>
      <c r="Z41" s="606"/>
      <c r="AA41" s="606"/>
      <c r="AB41" s="606"/>
      <c r="AC41" s="606"/>
      <c r="AD41" s="606"/>
      <c r="AE41" s="606"/>
      <c r="AF41" s="606"/>
      <c r="AG41" s="10"/>
      <c r="AH41" s="10"/>
      <c r="AI41" s="10"/>
      <c r="AJ41" s="10"/>
      <c r="AK41" s="10"/>
      <c r="AL41" s="10"/>
      <c r="AM41" s="10"/>
    </row>
    <row r="42" spans="3:39" ht="16.5" hidden="1" customHeight="1" x14ac:dyDescent="0.15">
      <c r="C42" s="6" t="s">
        <v>35</v>
      </c>
      <c r="D42" s="6" t="s">
        <v>32</v>
      </c>
      <c r="E42" s="55" t="s">
        <v>146</v>
      </c>
      <c r="F42" s="28"/>
      <c r="G42" s="46"/>
      <c r="H42" s="66"/>
      <c r="I42" s="66"/>
      <c r="J42" s="67"/>
      <c r="K42" s="68"/>
      <c r="L42" s="25"/>
      <c r="M42" s="10"/>
      <c r="N42" s="10"/>
      <c r="O42" s="1028" t="s">
        <v>520</v>
      </c>
      <c r="P42" s="1028"/>
      <c r="Q42" s="1028"/>
      <c r="R42" s="1028"/>
      <c r="S42" s="1028"/>
      <c r="T42" s="1028"/>
      <c r="U42" s="1028"/>
      <c r="V42" s="1028"/>
      <c r="W42" s="1028"/>
      <c r="X42" s="1028"/>
      <c r="Y42" s="1028"/>
      <c r="Z42" s="1028"/>
      <c r="AA42" s="1028"/>
      <c r="AB42" s="1028"/>
      <c r="AC42" s="1028"/>
      <c r="AD42" s="1028"/>
      <c r="AE42" s="1028"/>
      <c r="AF42" s="1028"/>
      <c r="AG42" s="10"/>
      <c r="AH42" s="10"/>
      <c r="AI42" s="10"/>
      <c r="AJ42" s="10"/>
      <c r="AK42" s="10"/>
      <c r="AL42" s="10"/>
      <c r="AM42" s="10"/>
    </row>
    <row r="43" spans="3:39" ht="16.5" hidden="1" customHeight="1" x14ac:dyDescent="0.15">
      <c r="C43" s="49"/>
      <c r="D43" s="18"/>
      <c r="E43" s="55" t="s">
        <v>148</v>
      </c>
      <c r="F43" s="28"/>
      <c r="G43" s="46"/>
      <c r="H43" s="66"/>
      <c r="I43" s="66"/>
      <c r="J43" s="67"/>
      <c r="K43" s="68"/>
      <c r="L43" s="25"/>
      <c r="M43" s="10"/>
      <c r="N43" s="10"/>
      <c r="O43" s="1028" t="s">
        <v>520</v>
      </c>
      <c r="P43" s="1028"/>
      <c r="Q43" s="1028"/>
      <c r="R43" s="1028"/>
      <c r="S43" s="1028"/>
      <c r="T43" s="1028"/>
      <c r="U43" s="1028"/>
      <c r="V43" s="1028"/>
      <c r="W43" s="1028"/>
      <c r="X43" s="1028"/>
      <c r="Y43" s="1028"/>
      <c r="Z43" s="1028"/>
      <c r="AA43" s="1028"/>
      <c r="AB43" s="1028"/>
      <c r="AC43" s="1028"/>
      <c r="AD43" s="1028"/>
      <c r="AE43" s="1028"/>
      <c r="AF43" s="1028"/>
      <c r="AG43" s="10"/>
      <c r="AH43" s="10"/>
      <c r="AI43" s="10"/>
      <c r="AJ43" s="10"/>
      <c r="AK43" s="10"/>
      <c r="AL43" s="10"/>
      <c r="AM43" s="10"/>
    </row>
    <row r="44" spans="3:39" ht="16.5" hidden="1" customHeight="1" x14ac:dyDescent="0.15">
      <c r="C44" s="49"/>
      <c r="D44" s="49" t="s">
        <v>147</v>
      </c>
      <c r="E44" s="48" t="s">
        <v>56</v>
      </c>
      <c r="F44" s="34" t="s">
        <v>57</v>
      </c>
      <c r="G44" s="46"/>
      <c r="H44" s="66"/>
      <c r="I44" s="66"/>
      <c r="J44" s="67"/>
      <c r="K44" s="68"/>
      <c r="L44" s="25"/>
      <c r="M44" s="13"/>
      <c r="N44" s="13"/>
      <c r="O44" s="1028" t="s">
        <v>520</v>
      </c>
      <c r="P44" s="1028"/>
      <c r="Q44" s="1028"/>
      <c r="R44" s="1028"/>
      <c r="S44" s="1028"/>
      <c r="T44" s="1028"/>
      <c r="U44" s="1028"/>
      <c r="V44" s="1028"/>
      <c r="W44" s="1028"/>
      <c r="X44" s="1028"/>
      <c r="Y44" s="1028"/>
      <c r="Z44" s="1028"/>
      <c r="AA44" s="1028"/>
      <c r="AB44" s="1028"/>
      <c r="AC44" s="1028"/>
      <c r="AD44" s="1028"/>
      <c r="AE44" s="1028"/>
      <c r="AF44" s="1028"/>
      <c r="AG44" s="13"/>
      <c r="AH44" s="13"/>
      <c r="AI44" s="13"/>
      <c r="AJ44" s="13"/>
      <c r="AK44" s="13"/>
      <c r="AL44" s="13"/>
      <c r="AM44" s="13"/>
    </row>
    <row r="45" spans="3:39" ht="16.5" hidden="1" customHeight="1" x14ac:dyDescent="0.15">
      <c r="C45" s="18"/>
      <c r="D45" s="18"/>
      <c r="E45" s="20" t="s">
        <v>148</v>
      </c>
      <c r="F45" s="34" t="s">
        <v>149</v>
      </c>
      <c r="G45" s="46"/>
      <c r="H45" s="66"/>
      <c r="I45" s="66"/>
      <c r="J45" s="67"/>
      <c r="K45" s="68"/>
      <c r="L45" s="25"/>
      <c r="M45" s="13"/>
      <c r="N45" s="13"/>
      <c r="O45" s="1028" t="s">
        <v>520</v>
      </c>
      <c r="P45" s="1028"/>
      <c r="Q45" s="1028"/>
      <c r="R45" s="1028"/>
      <c r="S45" s="1028"/>
      <c r="T45" s="1028"/>
      <c r="U45" s="1028"/>
      <c r="V45" s="1028"/>
      <c r="W45" s="1028"/>
      <c r="X45" s="1028"/>
      <c r="Y45" s="1028"/>
      <c r="Z45" s="1028"/>
      <c r="AA45" s="1028"/>
      <c r="AB45" s="1028"/>
      <c r="AC45" s="1028"/>
      <c r="AD45" s="1028"/>
      <c r="AE45" s="1028"/>
      <c r="AF45" s="1028"/>
      <c r="AG45" s="13"/>
      <c r="AH45" s="13"/>
      <c r="AI45" s="13"/>
      <c r="AJ45" s="13"/>
      <c r="AK45" s="13"/>
      <c r="AL45" s="13"/>
      <c r="AM45" s="13"/>
    </row>
    <row r="46" spans="3:39" ht="16.5" hidden="1" customHeight="1" thickBot="1" x14ac:dyDescent="0.2">
      <c r="E46" s="26"/>
      <c r="F46" s="10"/>
      <c r="G46" s="12"/>
      <c r="H46" s="12"/>
      <c r="I46" s="12"/>
      <c r="J46" s="8"/>
      <c r="K46" s="25"/>
      <c r="L46" s="25"/>
      <c r="M46" s="10"/>
      <c r="N46" s="10"/>
      <c r="O46" s="1028" t="s">
        <v>520</v>
      </c>
      <c r="P46" s="1028"/>
      <c r="Q46" s="1028"/>
      <c r="R46" s="1028"/>
      <c r="S46" s="1028"/>
      <c r="T46" s="1028"/>
      <c r="U46" s="1028"/>
      <c r="V46" s="1028"/>
      <c r="W46" s="1028"/>
      <c r="X46" s="1028"/>
      <c r="Y46" s="1028"/>
      <c r="Z46" s="1028"/>
      <c r="AA46" s="1028"/>
      <c r="AB46" s="1028"/>
      <c r="AC46" s="1028"/>
      <c r="AD46" s="1028"/>
      <c r="AE46" s="1028"/>
      <c r="AF46" s="1028"/>
      <c r="AG46" s="10"/>
      <c r="AH46" s="10"/>
      <c r="AI46" s="10"/>
      <c r="AJ46" s="10"/>
      <c r="AK46" s="10"/>
      <c r="AL46" s="10"/>
      <c r="AM46" s="10"/>
    </row>
    <row r="47" spans="3:39" ht="18" customHeight="1" x14ac:dyDescent="0.15">
      <c r="D47" s="1049" t="s">
        <v>372</v>
      </c>
      <c r="E47" s="425" t="s">
        <v>18</v>
      </c>
      <c r="F47" s="425" t="s">
        <v>53</v>
      </c>
      <c r="G47" s="428">
        <v>1.2</v>
      </c>
      <c r="H47" s="429"/>
      <c r="I47" s="426"/>
      <c r="J47" s="1067"/>
      <c r="K47" s="14"/>
      <c r="L47" s="31" t="s">
        <v>150</v>
      </c>
      <c r="M47" s="12"/>
      <c r="N47" s="12"/>
      <c r="O47" s="1052" t="s">
        <v>520</v>
      </c>
      <c r="P47" s="1053"/>
      <c r="Q47" s="1053"/>
      <c r="R47" s="1053"/>
      <c r="S47" s="1053"/>
      <c r="T47" s="1053"/>
      <c r="U47" s="1029" t="s">
        <v>523</v>
      </c>
      <c r="V47" s="1029"/>
      <c r="W47" s="1029"/>
      <c r="X47" s="1029"/>
      <c r="Y47" s="1029"/>
      <c r="Z47" s="1029"/>
      <c r="AA47" s="1029"/>
      <c r="AB47" s="1029"/>
      <c r="AC47" s="1029"/>
      <c r="AD47" s="1029"/>
      <c r="AE47" s="1029"/>
      <c r="AF47" s="1029"/>
    </row>
    <row r="48" spans="3:39" ht="16.5" customHeight="1" x14ac:dyDescent="0.15">
      <c r="D48" s="1044"/>
      <c r="E48" s="376" t="s">
        <v>19</v>
      </c>
      <c r="F48" s="376" t="s">
        <v>248</v>
      </c>
      <c r="G48" s="430">
        <v>1.2</v>
      </c>
      <c r="H48" s="431"/>
      <c r="I48" s="559"/>
      <c r="J48" s="1068"/>
      <c r="K48" s="29"/>
      <c r="L48" s="5" t="s">
        <v>11</v>
      </c>
      <c r="M48" s="12"/>
      <c r="N48" s="12"/>
      <c r="O48" s="610" t="s">
        <v>522</v>
      </c>
      <c r="P48" s="1030" t="s">
        <v>56</v>
      </c>
      <c r="Q48" s="1031"/>
      <c r="R48" s="1020" t="s">
        <v>34</v>
      </c>
      <c r="S48" s="1021"/>
      <c r="T48" s="1022"/>
      <c r="U48" s="1020" t="s">
        <v>569</v>
      </c>
      <c r="V48" s="1021"/>
      <c r="W48" s="1021"/>
      <c r="X48" s="1021"/>
      <c r="Y48" s="1021"/>
      <c r="Z48" s="1021"/>
      <c r="AA48" s="1021"/>
      <c r="AB48" s="1021"/>
      <c r="AC48" s="1021"/>
      <c r="AD48" s="1021"/>
      <c r="AE48" s="1021"/>
      <c r="AF48" s="1022"/>
    </row>
    <row r="49" spans="4:32" ht="16.5" customHeight="1" thickBot="1" x14ac:dyDescent="0.2">
      <c r="D49" s="1045"/>
      <c r="E49" s="392" t="s">
        <v>238</v>
      </c>
      <c r="F49" s="392"/>
      <c r="G49" s="432">
        <v>0.01</v>
      </c>
      <c r="H49" s="433" t="s">
        <v>259</v>
      </c>
      <c r="I49" s="427"/>
      <c r="J49" s="1068"/>
      <c r="K49" s="434"/>
      <c r="L49" s="152" t="s">
        <v>376</v>
      </c>
      <c r="M49" s="12"/>
      <c r="N49" s="12"/>
      <c r="O49" s="611"/>
      <c r="P49" s="1030" t="s">
        <v>43</v>
      </c>
      <c r="Q49" s="1031"/>
      <c r="R49" s="1020" t="s">
        <v>45</v>
      </c>
      <c r="S49" s="1021"/>
      <c r="T49" s="1022"/>
      <c r="U49" s="1020" t="s">
        <v>596</v>
      </c>
      <c r="V49" s="1021"/>
      <c r="W49" s="1021"/>
      <c r="X49" s="1021"/>
      <c r="Y49" s="1021"/>
      <c r="Z49" s="1021"/>
      <c r="AA49" s="1021"/>
      <c r="AB49" s="1021"/>
      <c r="AC49" s="1021"/>
      <c r="AD49" s="1021"/>
      <c r="AE49" s="1021"/>
      <c r="AF49" s="1022"/>
    </row>
    <row r="50" spans="4:32" ht="17.25" customHeight="1" thickBot="1" x14ac:dyDescent="0.2">
      <c r="D50" s="626" t="s">
        <v>374</v>
      </c>
      <c r="E50" s="25"/>
      <c r="F50" s="25"/>
      <c r="G50" s="10"/>
      <c r="O50" s="612"/>
      <c r="P50" s="1030" t="s">
        <v>67</v>
      </c>
      <c r="Q50" s="1031"/>
      <c r="R50" s="1020" t="s">
        <v>65</v>
      </c>
      <c r="S50" s="1021"/>
      <c r="T50" s="1022"/>
      <c r="U50" s="1020" t="s">
        <v>597</v>
      </c>
      <c r="V50" s="1021"/>
      <c r="W50" s="1021"/>
      <c r="X50" s="1021"/>
      <c r="Y50" s="1021"/>
      <c r="Z50" s="1021"/>
      <c r="AA50" s="1021"/>
      <c r="AB50" s="1021"/>
      <c r="AC50" s="1021"/>
      <c r="AD50" s="1021"/>
      <c r="AE50" s="1021"/>
      <c r="AF50" s="1022"/>
    </row>
    <row r="51" spans="4:32" ht="17.25" customHeight="1" x14ac:dyDescent="0.15">
      <c r="D51" s="1043" t="s">
        <v>400</v>
      </c>
      <c r="E51" s="1046" t="s">
        <v>18</v>
      </c>
      <c r="F51" s="425" t="s">
        <v>26</v>
      </c>
      <c r="G51" s="744">
        <v>15</v>
      </c>
      <c r="O51" s="613" t="s">
        <v>23</v>
      </c>
      <c r="P51" s="1030" t="s">
        <v>23</v>
      </c>
      <c r="Q51" s="1031"/>
      <c r="R51" s="1023" t="s">
        <v>46</v>
      </c>
      <c r="S51" s="1024"/>
      <c r="T51" s="1025"/>
      <c r="U51" s="1020" t="s">
        <v>557</v>
      </c>
      <c r="V51" s="1021"/>
      <c r="W51" s="1021"/>
      <c r="X51" s="1021"/>
      <c r="Y51" s="1021"/>
      <c r="Z51" s="1021"/>
      <c r="AA51" s="1021"/>
      <c r="AB51" s="1021"/>
      <c r="AC51" s="1021"/>
      <c r="AD51" s="1021"/>
      <c r="AE51" s="1021"/>
      <c r="AF51" s="1022"/>
    </row>
    <row r="52" spans="4:32" ht="17.25" customHeight="1" x14ac:dyDescent="0.15">
      <c r="D52" s="1044"/>
      <c r="E52" s="1047"/>
      <c r="F52" s="376" t="s">
        <v>397</v>
      </c>
      <c r="G52" s="745">
        <v>10</v>
      </c>
      <c r="O52" s="614"/>
      <c r="P52" s="1030" t="s">
        <v>63</v>
      </c>
      <c r="Q52" s="1031"/>
      <c r="R52" s="1023" t="s">
        <v>47</v>
      </c>
      <c r="S52" s="1024"/>
      <c r="T52" s="1025"/>
      <c r="U52" s="1020" t="s">
        <v>561</v>
      </c>
      <c r="V52" s="1021"/>
      <c r="W52" s="1021"/>
      <c r="X52" s="1021"/>
      <c r="Y52" s="1021"/>
      <c r="Z52" s="1021"/>
      <c r="AA52" s="1021"/>
      <c r="AB52" s="1021"/>
      <c r="AC52" s="1021"/>
      <c r="AD52" s="1021"/>
      <c r="AE52" s="1021"/>
      <c r="AF52" s="1022"/>
    </row>
    <row r="53" spans="4:32" ht="17.25" customHeight="1" x14ac:dyDescent="0.15">
      <c r="D53" s="1044"/>
      <c r="E53" s="1047" t="s">
        <v>19</v>
      </c>
      <c r="F53" s="376" t="s">
        <v>398</v>
      </c>
      <c r="G53" s="745">
        <v>15</v>
      </c>
      <c r="O53" s="628" t="s">
        <v>524</v>
      </c>
      <c r="P53" s="1030" t="s">
        <v>24</v>
      </c>
      <c r="Q53" s="1031"/>
      <c r="R53" s="1023" t="s">
        <v>52</v>
      </c>
      <c r="S53" s="1024"/>
      <c r="T53" s="1025"/>
      <c r="U53" s="1032" t="s">
        <v>580</v>
      </c>
      <c r="V53" s="1033"/>
      <c r="W53" s="1033"/>
      <c r="X53" s="1033"/>
      <c r="Y53" s="1033"/>
      <c r="Z53" s="1033"/>
      <c r="AA53" s="1033"/>
      <c r="AB53" s="1033"/>
      <c r="AC53" s="1033"/>
      <c r="AD53" s="1033"/>
      <c r="AE53" s="1033"/>
      <c r="AF53" s="1034"/>
    </row>
    <row r="54" spans="4:32" ht="17.25" customHeight="1" thickBot="1" x14ac:dyDescent="0.2">
      <c r="D54" s="1045"/>
      <c r="E54" s="1048"/>
      <c r="F54" s="392" t="s">
        <v>399</v>
      </c>
      <c r="G54" s="746">
        <v>12</v>
      </c>
      <c r="O54" s="611" t="s">
        <v>51</v>
      </c>
      <c r="P54" s="1036" t="s">
        <v>515</v>
      </c>
      <c r="Q54" s="1037"/>
      <c r="R54" s="1023" t="s">
        <v>515</v>
      </c>
      <c r="S54" s="1024"/>
      <c r="T54" s="1025"/>
      <c r="U54" s="1023" t="s">
        <v>567</v>
      </c>
      <c r="V54" s="1024"/>
      <c r="W54" s="1024"/>
      <c r="X54" s="1024"/>
      <c r="Y54" s="1024"/>
      <c r="Z54" s="1024"/>
      <c r="AA54" s="1024"/>
      <c r="AB54" s="1024"/>
      <c r="AC54" s="1024"/>
      <c r="AD54" s="1024"/>
      <c r="AE54" s="1024"/>
      <c r="AF54" s="1025"/>
    </row>
    <row r="55" spans="4:32" ht="16.5" customHeight="1" x14ac:dyDescent="0.15">
      <c r="O55" s="611"/>
      <c r="P55" s="615"/>
      <c r="Q55" s="616"/>
      <c r="R55" s="1023" t="s">
        <v>525</v>
      </c>
      <c r="S55" s="1024"/>
      <c r="T55" s="1025"/>
      <c r="U55" s="1023" t="s">
        <v>568</v>
      </c>
      <c r="V55" s="1024"/>
      <c r="W55" s="1024"/>
      <c r="X55" s="1024"/>
      <c r="Y55" s="1024"/>
      <c r="Z55" s="1024"/>
      <c r="AA55" s="1024"/>
      <c r="AB55" s="1024"/>
      <c r="AC55" s="1024"/>
      <c r="AD55" s="1024"/>
      <c r="AE55" s="1024"/>
      <c r="AF55" s="1025"/>
    </row>
    <row r="56" spans="4:32" ht="16.5" customHeight="1" x14ac:dyDescent="0.15">
      <c r="O56" s="611"/>
      <c r="P56" s="1036" t="s">
        <v>28</v>
      </c>
      <c r="Q56" s="1037"/>
      <c r="R56" s="1023" t="s">
        <v>29</v>
      </c>
      <c r="S56" s="1024"/>
      <c r="T56" s="1025"/>
      <c r="U56" s="1023" t="s">
        <v>564</v>
      </c>
      <c r="V56" s="1024"/>
      <c r="W56" s="1024"/>
      <c r="X56" s="1024"/>
      <c r="Y56" s="1024"/>
      <c r="Z56" s="1024"/>
      <c r="AA56" s="1024"/>
      <c r="AB56" s="1024"/>
      <c r="AC56" s="1024"/>
      <c r="AD56" s="1024"/>
      <c r="AE56" s="1024"/>
      <c r="AF56" s="1025"/>
    </row>
    <row r="57" spans="4:32" ht="16.5" customHeight="1" x14ac:dyDescent="0.15">
      <c r="O57" s="611"/>
      <c r="P57" s="617"/>
      <c r="Q57" s="618"/>
      <c r="R57" s="1023" t="s">
        <v>370</v>
      </c>
      <c r="S57" s="1024"/>
      <c r="T57" s="1025"/>
      <c r="U57" s="1023" t="s">
        <v>563</v>
      </c>
      <c r="V57" s="1024"/>
      <c r="W57" s="1024"/>
      <c r="X57" s="1024"/>
      <c r="Y57" s="1024"/>
      <c r="Z57" s="1024"/>
      <c r="AA57" s="1024"/>
      <c r="AB57" s="1024"/>
      <c r="AC57" s="1024"/>
      <c r="AD57" s="1024"/>
      <c r="AE57" s="1024"/>
      <c r="AF57" s="1025"/>
    </row>
    <row r="58" spans="4:32" ht="16.5" customHeight="1" x14ac:dyDescent="0.15">
      <c r="O58" s="611"/>
      <c r="P58" s="617"/>
      <c r="Q58" s="618"/>
      <c r="R58" s="1023" t="s">
        <v>521</v>
      </c>
      <c r="S58" s="1024"/>
      <c r="T58" s="1025"/>
      <c r="U58" s="1023" t="s">
        <v>565</v>
      </c>
      <c r="V58" s="1024"/>
      <c r="W58" s="1024"/>
      <c r="X58" s="1024"/>
      <c r="Y58" s="1024"/>
      <c r="Z58" s="1024"/>
      <c r="AA58" s="1024"/>
      <c r="AB58" s="1024"/>
      <c r="AC58" s="1024"/>
      <c r="AD58" s="1024"/>
      <c r="AE58" s="1024"/>
      <c r="AF58" s="1025"/>
    </row>
    <row r="59" spans="4:32" ht="16.5" customHeight="1" x14ac:dyDescent="0.15">
      <c r="O59" s="611"/>
      <c r="P59" s="619"/>
      <c r="Q59" s="620"/>
      <c r="R59" s="1023" t="s">
        <v>31</v>
      </c>
      <c r="S59" s="1024"/>
      <c r="T59" s="1025"/>
      <c r="U59" s="1023" t="s">
        <v>560</v>
      </c>
      <c r="V59" s="1024"/>
      <c r="W59" s="1024"/>
      <c r="X59" s="1024"/>
      <c r="Y59" s="1024"/>
      <c r="Z59" s="1024"/>
      <c r="AA59" s="1024"/>
      <c r="AB59" s="1024"/>
      <c r="AC59" s="1024"/>
      <c r="AD59" s="1024"/>
      <c r="AE59" s="1024"/>
      <c r="AF59" s="1025"/>
    </row>
    <row r="60" spans="4:32" ht="16.5" customHeight="1" x14ac:dyDescent="0.15">
      <c r="O60" s="611"/>
      <c r="P60" s="1036" t="s">
        <v>27</v>
      </c>
      <c r="Q60" s="1037"/>
      <c r="R60" s="1040" t="s">
        <v>369</v>
      </c>
      <c r="S60" s="1041"/>
      <c r="T60" s="1042"/>
      <c r="U60" s="1023" t="s">
        <v>566</v>
      </c>
      <c r="V60" s="1024"/>
      <c r="W60" s="1024"/>
      <c r="X60" s="1024"/>
      <c r="Y60" s="1024"/>
      <c r="Z60" s="1024"/>
      <c r="AA60" s="1024"/>
      <c r="AB60" s="1024"/>
      <c r="AC60" s="1024"/>
      <c r="AD60" s="1024"/>
      <c r="AE60" s="1024"/>
      <c r="AF60" s="1025"/>
    </row>
    <row r="61" spans="4:32" ht="16.5" customHeight="1" x14ac:dyDescent="0.15">
      <c r="O61" s="611"/>
      <c r="P61" s="617"/>
      <c r="Q61" s="618"/>
      <c r="R61" s="1040" t="s">
        <v>365</v>
      </c>
      <c r="S61" s="1041"/>
      <c r="T61" s="1042"/>
      <c r="U61" s="1020" t="s">
        <v>558</v>
      </c>
      <c r="V61" s="1021"/>
      <c r="W61" s="1021"/>
      <c r="X61" s="1021"/>
      <c r="Y61" s="1021"/>
      <c r="Z61" s="1021"/>
      <c r="AA61" s="1021"/>
      <c r="AB61" s="1021"/>
      <c r="AC61" s="1021"/>
      <c r="AD61" s="1021"/>
      <c r="AE61" s="1021"/>
      <c r="AF61" s="1022"/>
    </row>
    <row r="62" spans="4:32" ht="15.75" customHeight="1" x14ac:dyDescent="0.15">
      <c r="O62" s="612"/>
      <c r="P62" s="619"/>
      <c r="Q62" s="620"/>
      <c r="R62" s="1040" t="s">
        <v>366</v>
      </c>
      <c r="S62" s="1041"/>
      <c r="T62" s="1042"/>
      <c r="U62" s="1020" t="s">
        <v>559</v>
      </c>
      <c r="V62" s="1021"/>
      <c r="W62" s="1021"/>
      <c r="X62" s="1021"/>
      <c r="Y62" s="1021"/>
      <c r="Z62" s="1021"/>
      <c r="AA62" s="1021"/>
      <c r="AB62" s="1021"/>
      <c r="AC62" s="1021"/>
      <c r="AD62" s="1021"/>
      <c r="AE62" s="1021"/>
      <c r="AF62" s="1022"/>
    </row>
    <row r="63" spans="4:32" ht="15.75" customHeight="1" x14ac:dyDescent="0.15">
      <c r="O63" s="1026" t="s">
        <v>33</v>
      </c>
      <c r="P63" s="621" t="s">
        <v>56</v>
      </c>
      <c r="Q63" s="622"/>
      <c r="R63" s="1023" t="s">
        <v>55</v>
      </c>
      <c r="S63" s="1024"/>
      <c r="T63" s="1025"/>
      <c r="U63" s="1023" t="s">
        <v>645</v>
      </c>
      <c r="V63" s="1024"/>
      <c r="W63" s="1024"/>
      <c r="X63" s="1024"/>
      <c r="Y63" s="1024"/>
      <c r="Z63" s="1024"/>
      <c r="AA63" s="1024"/>
      <c r="AB63" s="1024"/>
      <c r="AC63" s="1024"/>
      <c r="AD63" s="1024"/>
      <c r="AE63" s="1024"/>
      <c r="AF63" s="1025"/>
    </row>
    <row r="64" spans="4:32" ht="15.75" customHeight="1" x14ac:dyDescent="0.15">
      <c r="O64" s="1027"/>
      <c r="P64" s="621" t="s">
        <v>42</v>
      </c>
      <c r="Q64" s="622"/>
      <c r="R64" s="1023" t="s">
        <v>69</v>
      </c>
      <c r="S64" s="1024"/>
      <c r="T64" s="1025"/>
      <c r="U64" s="1023" t="s">
        <v>646</v>
      </c>
      <c r="V64" s="1024"/>
      <c r="W64" s="1024"/>
      <c r="X64" s="1024"/>
      <c r="Y64" s="1024"/>
      <c r="Z64" s="1024"/>
      <c r="AA64" s="1024"/>
      <c r="AB64" s="1024"/>
      <c r="AC64" s="1024"/>
      <c r="AD64" s="1024"/>
      <c r="AE64" s="1024"/>
      <c r="AF64" s="1025"/>
    </row>
    <row r="65" spans="15:32" ht="15.75" customHeight="1" x14ac:dyDescent="0.15">
      <c r="O65" s="1027"/>
      <c r="P65" s="621" t="s">
        <v>62</v>
      </c>
      <c r="Q65" s="622"/>
      <c r="R65" s="1023" t="s">
        <v>519</v>
      </c>
      <c r="S65" s="1024"/>
      <c r="T65" s="1025"/>
      <c r="U65" s="1023" t="s">
        <v>647</v>
      </c>
      <c r="V65" s="1024"/>
      <c r="W65" s="1024"/>
      <c r="X65" s="1024"/>
      <c r="Y65" s="1024"/>
      <c r="Z65" s="1024"/>
      <c r="AA65" s="1024"/>
      <c r="AB65" s="1024"/>
      <c r="AC65" s="1024"/>
      <c r="AD65" s="1024"/>
      <c r="AE65" s="1024"/>
      <c r="AF65" s="1025"/>
    </row>
    <row r="66" spans="15:32" ht="15.75" customHeight="1" x14ac:dyDescent="0.15">
      <c r="O66" s="623"/>
      <c r="P66" s="621" t="s">
        <v>73</v>
      </c>
      <c r="Q66" s="622"/>
      <c r="R66" s="1023" t="s">
        <v>75</v>
      </c>
      <c r="S66" s="1024"/>
      <c r="T66" s="1025"/>
      <c r="U66" s="1023" t="s">
        <v>648</v>
      </c>
      <c r="V66" s="1024"/>
      <c r="W66" s="1024"/>
      <c r="X66" s="1024"/>
      <c r="Y66" s="1024"/>
      <c r="Z66" s="1024"/>
      <c r="AA66" s="1024"/>
      <c r="AB66" s="1024"/>
      <c r="AC66" s="1024"/>
      <c r="AD66" s="1024"/>
      <c r="AE66" s="1024"/>
      <c r="AF66" s="1025"/>
    </row>
    <row r="67" spans="15:32" ht="15.75" customHeight="1" x14ac:dyDescent="0.15">
      <c r="O67" s="610" t="s">
        <v>37</v>
      </c>
      <c r="P67" s="1036" t="s">
        <v>44</v>
      </c>
      <c r="Q67" s="1037"/>
      <c r="R67" s="1030" t="s">
        <v>540</v>
      </c>
      <c r="S67" s="1035"/>
      <c r="T67" s="1031"/>
      <c r="U67" s="1079" t="s">
        <v>649</v>
      </c>
      <c r="V67" s="1080"/>
      <c r="W67" s="1080"/>
      <c r="X67" s="1080"/>
      <c r="Y67" s="1080"/>
      <c r="Z67" s="1080"/>
      <c r="AA67" s="1080"/>
      <c r="AB67" s="1080"/>
      <c r="AC67" s="1080"/>
      <c r="AD67" s="1080"/>
      <c r="AE67" s="1080"/>
      <c r="AF67" s="1081"/>
    </row>
    <row r="68" spans="15:32" ht="15.75" customHeight="1" x14ac:dyDescent="0.15">
      <c r="O68" s="611"/>
      <c r="P68" s="617"/>
      <c r="Q68" s="618"/>
      <c r="R68" s="1030" t="s">
        <v>43</v>
      </c>
      <c r="S68" s="1035"/>
      <c r="T68" s="1031"/>
      <c r="U68" s="1076" t="s">
        <v>650</v>
      </c>
      <c r="V68" s="1077"/>
      <c r="W68" s="1077"/>
      <c r="X68" s="1077"/>
      <c r="Y68" s="1077"/>
      <c r="Z68" s="1077"/>
      <c r="AA68" s="1077"/>
      <c r="AB68" s="1077"/>
      <c r="AC68" s="1077"/>
      <c r="AD68" s="1077"/>
      <c r="AE68" s="1077"/>
      <c r="AF68" s="1078"/>
    </row>
    <row r="69" spans="15:32" ht="15.75" customHeight="1" x14ac:dyDescent="0.15">
      <c r="O69" s="612"/>
      <c r="P69" s="1038"/>
      <c r="Q69" s="1039"/>
      <c r="R69" s="1030" t="s">
        <v>56</v>
      </c>
      <c r="S69" s="1035"/>
      <c r="T69" s="1031"/>
      <c r="U69" s="1076" t="s">
        <v>651</v>
      </c>
      <c r="V69" s="1077"/>
      <c r="W69" s="1077"/>
      <c r="X69" s="1077"/>
      <c r="Y69" s="1077"/>
      <c r="Z69" s="1077"/>
      <c r="AA69" s="1077"/>
      <c r="AB69" s="1077"/>
      <c r="AC69" s="1077"/>
      <c r="AD69" s="1077"/>
      <c r="AE69" s="1077"/>
      <c r="AF69" s="1078"/>
    </row>
    <row r="70" spans="15:32" ht="15.75" customHeight="1" x14ac:dyDescent="0.15">
      <c r="U70" s="726" t="s">
        <v>562</v>
      </c>
    </row>
    <row r="71" spans="15:32" ht="15.75" customHeight="1" x14ac:dyDescent="0.15"/>
  </sheetData>
  <mergeCells count="115">
    <mergeCell ref="U54:AF54"/>
    <mergeCell ref="U55:AF55"/>
    <mergeCell ref="U56:AF56"/>
    <mergeCell ref="U57:AF57"/>
    <mergeCell ref="U58:AF58"/>
    <mergeCell ref="U69:AF69"/>
    <mergeCell ref="U59:AF59"/>
    <mergeCell ref="U60:AF60"/>
    <mergeCell ref="U61:AF61"/>
    <mergeCell ref="U62:AF62"/>
    <mergeCell ref="U63:AF63"/>
    <mergeCell ref="U64:AF64"/>
    <mergeCell ref="U65:AF65"/>
    <mergeCell ref="U66:AF66"/>
    <mergeCell ref="U68:AF68"/>
    <mergeCell ref="U67:AF67"/>
    <mergeCell ref="L12:M12"/>
    <mergeCell ref="L13:M13"/>
    <mergeCell ref="L14:M14"/>
    <mergeCell ref="L15:M15"/>
    <mergeCell ref="L31:M31"/>
    <mergeCell ref="L38:M38"/>
    <mergeCell ref="J47:J49"/>
    <mergeCell ref="L37:M37"/>
    <mergeCell ref="L36:M36"/>
    <mergeCell ref="L19:M19"/>
    <mergeCell ref="L20:M20"/>
    <mergeCell ref="L21:M21"/>
    <mergeCell ref="L22:M22"/>
    <mergeCell ref="L24:M24"/>
    <mergeCell ref="L25:M25"/>
    <mergeCell ref="L26:M26"/>
    <mergeCell ref="L27:M27"/>
    <mergeCell ref="L28:M28"/>
    <mergeCell ref="L29:M29"/>
    <mergeCell ref="L30:M30"/>
    <mergeCell ref="L33:M33"/>
    <mergeCell ref="L34:M34"/>
    <mergeCell ref="L32:M32"/>
    <mergeCell ref="L35:M35"/>
    <mergeCell ref="L3:M3"/>
    <mergeCell ref="L4:M4"/>
    <mergeCell ref="L5:M5"/>
    <mergeCell ref="L6:M6"/>
    <mergeCell ref="L7:M7"/>
    <mergeCell ref="L8:M8"/>
    <mergeCell ref="L9:M9"/>
    <mergeCell ref="L10:M10"/>
    <mergeCell ref="L11:M11"/>
    <mergeCell ref="L16:M16"/>
    <mergeCell ref="L17:M17"/>
    <mergeCell ref="L18:M18"/>
    <mergeCell ref="L23:M23"/>
    <mergeCell ref="E13:E14"/>
    <mergeCell ref="E15:E16"/>
    <mergeCell ref="U49:AF49"/>
    <mergeCell ref="E17:E20"/>
    <mergeCell ref="E21:E23"/>
    <mergeCell ref="D51:D54"/>
    <mergeCell ref="E51:E52"/>
    <mergeCell ref="E53:E54"/>
    <mergeCell ref="D47:D49"/>
    <mergeCell ref="L39:M39"/>
    <mergeCell ref="O47:T47"/>
    <mergeCell ref="P53:Q53"/>
    <mergeCell ref="P51:Q51"/>
    <mergeCell ref="R54:T54"/>
    <mergeCell ref="U51:AF51"/>
    <mergeCell ref="R68:T68"/>
    <mergeCell ref="R69:T69"/>
    <mergeCell ref="P67:Q67"/>
    <mergeCell ref="P69:Q69"/>
    <mergeCell ref="P48:Q48"/>
    <mergeCell ref="P54:Q54"/>
    <mergeCell ref="P56:Q56"/>
    <mergeCell ref="P60:Q60"/>
    <mergeCell ref="R67:T67"/>
    <mergeCell ref="R62:T62"/>
    <mergeCell ref="R63:T63"/>
    <mergeCell ref="R64:T64"/>
    <mergeCell ref="R65:T65"/>
    <mergeCell ref="R66:T66"/>
    <mergeCell ref="R56:T56"/>
    <mergeCell ref="R58:T58"/>
    <mergeCell ref="R59:T59"/>
    <mergeCell ref="R60:T60"/>
    <mergeCell ref="R55:T55"/>
    <mergeCell ref="R52:T52"/>
    <mergeCell ref="R61:T61"/>
    <mergeCell ref="R48:T48"/>
    <mergeCell ref="R49:T49"/>
    <mergeCell ref="D3:F3"/>
    <mergeCell ref="U52:AF52"/>
    <mergeCell ref="R50:T50"/>
    <mergeCell ref="R51:T51"/>
    <mergeCell ref="R53:T53"/>
    <mergeCell ref="O63:O65"/>
    <mergeCell ref="O42:T42"/>
    <mergeCell ref="U42:AF42"/>
    <mergeCell ref="O43:T43"/>
    <mergeCell ref="U43:AF43"/>
    <mergeCell ref="O44:T44"/>
    <mergeCell ref="U44:AF44"/>
    <mergeCell ref="O45:T45"/>
    <mergeCell ref="U45:AF45"/>
    <mergeCell ref="O46:T46"/>
    <mergeCell ref="U46:AF46"/>
    <mergeCell ref="U47:AF47"/>
    <mergeCell ref="P52:Q52"/>
    <mergeCell ref="U53:AF53"/>
    <mergeCell ref="P50:Q50"/>
    <mergeCell ref="P49:Q49"/>
    <mergeCell ref="U48:AF48"/>
    <mergeCell ref="R57:T57"/>
    <mergeCell ref="U50:AF50"/>
  </mergeCells>
  <phoneticPr fontId="2"/>
  <pageMargins left="0.70866141732283472" right="0.19685039370078741" top="0.74803149606299213" bottom="0.35433070866141736" header="0.31496062992125984" footer="0.31496062992125984"/>
  <pageSetup paperSize="8" scale="61" orientation="landscape" r:id="rId1"/>
  <ignoredErrors>
    <ignoredError sqref="G15 I15"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B1:AL49"/>
  <sheetViews>
    <sheetView topLeftCell="A19" workbookViewId="0">
      <selection activeCell="E36" sqref="E36"/>
    </sheetView>
  </sheetViews>
  <sheetFormatPr defaultRowHeight="12" x14ac:dyDescent="0.15"/>
  <cols>
    <col min="1" max="1" width="4" style="2" customWidth="1"/>
    <col min="2" max="2" width="5.25" style="2" customWidth="1"/>
    <col min="3" max="3" width="11.5" style="2" customWidth="1"/>
    <col min="4" max="4" width="10.125" style="2" customWidth="1"/>
    <col min="5" max="5" width="21.75" style="2" customWidth="1"/>
    <col min="6" max="6" width="3.875" style="2" customWidth="1"/>
    <col min="7" max="7" width="3.875" style="159" customWidth="1"/>
    <col min="8" max="8" width="3.875" style="2" customWidth="1"/>
    <col min="9" max="9" width="3.875" style="71" customWidth="1"/>
    <col min="10" max="12" width="3.875" style="2" customWidth="1"/>
    <col min="13" max="13" width="3.875" style="261" customWidth="1"/>
    <col min="14" max="14" width="3.875" style="71" customWidth="1"/>
    <col min="15" max="18" width="3.875" style="2" customWidth="1"/>
    <col min="19" max="19" width="1.25" style="177" customWidth="1"/>
    <col min="20" max="20" width="10" style="177" customWidth="1"/>
    <col min="21" max="21" width="1.25" style="2" customWidth="1"/>
    <col min="22" max="22" width="14.125" style="2" customWidth="1"/>
    <col min="23" max="24" width="9" style="2"/>
    <col min="25" max="25" width="4.375" style="2" customWidth="1"/>
    <col min="26" max="26" width="19.25" style="2" customWidth="1"/>
    <col min="27" max="27" width="16.875" style="2" customWidth="1"/>
    <col min="28" max="32" width="6.25" style="2" customWidth="1"/>
    <col min="33" max="37" width="10" style="2" customWidth="1"/>
    <col min="38" max="38" width="4.25" style="2" customWidth="1"/>
    <col min="39" max="16384" width="9" style="2"/>
  </cols>
  <sheetData>
    <row r="1" spans="2:35" ht="20.100000000000001" customHeight="1" x14ac:dyDescent="0.15">
      <c r="B1" s="43" t="s">
        <v>536</v>
      </c>
      <c r="F1" s="43"/>
      <c r="G1" s="240"/>
      <c r="O1" s="1136"/>
      <c r="P1" s="1137"/>
      <c r="Q1" s="345"/>
      <c r="R1" s="155"/>
      <c r="S1" s="155"/>
      <c r="T1" s="155"/>
    </row>
    <row r="2" spans="2:35" ht="20.100000000000001" customHeight="1" thickBot="1" x14ac:dyDescent="0.2">
      <c r="B2" s="44"/>
    </row>
    <row r="3" spans="2:35" ht="20.100000000000001" customHeight="1" thickBot="1" x14ac:dyDescent="0.2">
      <c r="B3" s="1125" t="s">
        <v>612</v>
      </c>
      <c r="C3" s="1128" t="s">
        <v>610</v>
      </c>
      <c r="D3" s="1129"/>
      <c r="E3" s="1130"/>
      <c r="F3" s="1138" t="s">
        <v>38</v>
      </c>
      <c r="G3" s="1138"/>
      <c r="H3" s="1138"/>
      <c r="I3" s="1138"/>
      <c r="J3" s="1138"/>
      <c r="K3" s="1138" t="s">
        <v>39</v>
      </c>
      <c r="L3" s="1138"/>
      <c r="M3" s="1138"/>
      <c r="N3" s="1138"/>
      <c r="O3" s="1138" t="s">
        <v>40</v>
      </c>
      <c r="P3" s="1138"/>
      <c r="Q3" s="1138"/>
      <c r="R3" s="1138"/>
      <c r="S3" s="155"/>
      <c r="T3" s="155"/>
      <c r="X3" s="1156"/>
      <c r="Y3" s="457"/>
      <c r="Z3" s="304"/>
      <c r="AA3" s="1157"/>
      <c r="AB3" s="1172"/>
      <c r="AC3" s="1172"/>
    </row>
    <row r="4" spans="2:35" ht="20.100000000000001" customHeight="1" x14ac:dyDescent="0.15">
      <c r="B4" s="1126"/>
      <c r="C4" s="1131"/>
      <c r="D4" s="1008"/>
      <c r="E4" s="1132"/>
      <c r="F4" s="343" t="s">
        <v>167</v>
      </c>
      <c r="G4" s="258" t="s">
        <v>168</v>
      </c>
      <c r="H4" s="258" t="s">
        <v>169</v>
      </c>
      <c r="I4" s="258" t="s">
        <v>170</v>
      </c>
      <c r="J4" s="344" t="s">
        <v>309</v>
      </c>
      <c r="K4" s="343" t="s">
        <v>164</v>
      </c>
      <c r="L4" s="258" t="s">
        <v>165</v>
      </c>
      <c r="M4" s="258" t="s">
        <v>310</v>
      </c>
      <c r="N4" s="344" t="s">
        <v>166</v>
      </c>
      <c r="O4" s="343" t="s">
        <v>311</v>
      </c>
      <c r="P4" s="258" t="s">
        <v>313</v>
      </c>
      <c r="Q4" s="349" t="s">
        <v>320</v>
      </c>
      <c r="R4" s="344" t="s">
        <v>261</v>
      </c>
      <c r="S4" s="155"/>
      <c r="T4" s="155"/>
      <c r="X4" s="1156"/>
      <c r="Y4" s="457"/>
      <c r="Z4" s="304"/>
      <c r="AA4" s="1157"/>
      <c r="AB4" s="219"/>
      <c r="AC4" s="219"/>
    </row>
    <row r="5" spans="2:35" ht="151.5" customHeight="1" thickBot="1" x14ac:dyDescent="0.2">
      <c r="B5" s="1127"/>
      <c r="C5" s="1133"/>
      <c r="D5" s="1134"/>
      <c r="E5" s="1135"/>
      <c r="F5" s="489" t="s">
        <v>434</v>
      </c>
      <c r="G5" s="490" t="s">
        <v>490</v>
      </c>
      <c r="H5" s="491" t="s">
        <v>351</v>
      </c>
      <c r="I5" s="491" t="s">
        <v>441</v>
      </c>
      <c r="J5" s="492" t="s">
        <v>491</v>
      </c>
      <c r="K5" s="493" t="s">
        <v>460</v>
      </c>
      <c r="L5" s="494" t="s">
        <v>492</v>
      </c>
      <c r="M5" s="491" t="s">
        <v>465</v>
      </c>
      <c r="N5" s="492" t="s">
        <v>495</v>
      </c>
      <c r="O5" s="489" t="s">
        <v>41</v>
      </c>
      <c r="P5" s="491" t="s">
        <v>472</v>
      </c>
      <c r="Q5" s="491" t="s">
        <v>497</v>
      </c>
      <c r="R5" s="492" t="s">
        <v>631</v>
      </c>
      <c r="S5" s="224"/>
      <c r="T5" s="192" t="s">
        <v>262</v>
      </c>
      <c r="V5" s="298" t="s">
        <v>317</v>
      </c>
      <c r="X5" s="301"/>
      <c r="Y5" s="301"/>
      <c r="Z5" s="301"/>
      <c r="AA5" s="301"/>
      <c r="AB5" s="302"/>
      <c r="AC5" s="302"/>
    </row>
    <row r="6" spans="2:35" ht="20.25" customHeight="1" thickBot="1" x14ac:dyDescent="0.2">
      <c r="B6" s="272" t="s">
        <v>36</v>
      </c>
      <c r="C6" s="287" t="s">
        <v>64</v>
      </c>
      <c r="D6" s="288" t="s">
        <v>56</v>
      </c>
      <c r="E6" s="268" t="s">
        <v>34</v>
      </c>
      <c r="F6" s="278"/>
      <c r="G6" s="279"/>
      <c r="H6" s="280"/>
      <c r="I6" s="281"/>
      <c r="J6" s="282"/>
      <c r="K6" s="278"/>
      <c r="L6" s="279"/>
      <c r="M6" s="283"/>
      <c r="N6" s="282"/>
      <c r="O6" s="284" t="s">
        <v>311</v>
      </c>
      <c r="P6" s="285" t="s">
        <v>579</v>
      </c>
      <c r="Q6" s="285" t="s">
        <v>496</v>
      </c>
      <c r="R6" s="286" t="s">
        <v>261</v>
      </c>
      <c r="S6" s="225"/>
      <c r="T6" s="12"/>
      <c r="V6" s="297" t="str">
        <f>F6&amp;G6&amp;H6&amp;I6&amp;J6&amp;K6&amp;L6&amp;M6&amp;N6&amp;O6&amp;P6&amp;Q6&amp;R6</f>
        <v>JKLM</v>
      </c>
      <c r="X6" s="420" t="s">
        <v>598</v>
      </c>
      <c r="Y6" s="420"/>
    </row>
    <row r="7" spans="2:35" ht="20.25" customHeight="1" x14ac:dyDescent="0.15">
      <c r="B7" s="276"/>
      <c r="C7" s="72"/>
      <c r="D7" s="60" t="s">
        <v>43</v>
      </c>
      <c r="E7" s="255" t="s">
        <v>45</v>
      </c>
      <c r="F7" s="243"/>
      <c r="G7" s="244"/>
      <c r="H7" s="245"/>
      <c r="I7" s="246"/>
      <c r="J7" s="247"/>
      <c r="K7" s="241"/>
      <c r="L7" s="239"/>
      <c r="M7" s="260"/>
      <c r="N7" s="242"/>
      <c r="O7" s="284" t="s">
        <v>311</v>
      </c>
      <c r="P7" s="252" t="s">
        <v>579</v>
      </c>
      <c r="Q7" s="252" t="s">
        <v>496</v>
      </c>
      <c r="R7" s="253" t="s">
        <v>261</v>
      </c>
      <c r="S7" s="225"/>
      <c r="T7" s="12"/>
      <c r="V7" s="297" t="str">
        <f>F7&amp;G7&amp;H7&amp;I7&amp;J7&amp;K7&amp;L7&amp;M7&amp;N7&amp;O7&amp;P7&amp;Q7&amp;R7</f>
        <v>JKLM</v>
      </c>
      <c r="X7" s="1149" t="s">
        <v>298</v>
      </c>
      <c r="Y7" s="1150"/>
      <c r="Z7" s="1150"/>
      <c r="AA7" s="1151"/>
      <c r="AB7" s="1176" t="s">
        <v>321</v>
      </c>
      <c r="AC7" s="1177"/>
      <c r="AD7" s="1177"/>
      <c r="AE7" s="1177"/>
      <c r="AF7" s="1178"/>
    </row>
    <row r="8" spans="2:35" ht="20.25" customHeight="1" thickBot="1" x14ac:dyDescent="0.2">
      <c r="B8" s="276"/>
      <c r="C8" s="72"/>
      <c r="D8" s="289" t="s">
        <v>67</v>
      </c>
      <c r="E8" s="255" t="s">
        <v>65</v>
      </c>
      <c r="F8" s="243"/>
      <c r="G8" s="244"/>
      <c r="H8" s="245"/>
      <c r="I8" s="246"/>
      <c r="J8" s="247"/>
      <c r="K8" s="241"/>
      <c r="L8" s="239"/>
      <c r="M8" s="260"/>
      <c r="N8" s="242"/>
      <c r="O8" s="284" t="s">
        <v>311</v>
      </c>
      <c r="P8" s="252" t="s">
        <v>579</v>
      </c>
      <c r="Q8" s="252" t="s">
        <v>496</v>
      </c>
      <c r="R8" s="253" t="s">
        <v>261</v>
      </c>
      <c r="S8" s="226"/>
      <c r="T8" s="8"/>
      <c r="V8" s="297" t="str">
        <f t="shared" ref="V8:V25" si="0">F8&amp;G8&amp;H8&amp;I8&amp;J8&amp;K8&amp;L8&amp;M8&amp;N8&amp;O8&amp;P8&amp;Q8&amp;R8</f>
        <v>JKLM</v>
      </c>
      <c r="X8" s="1152"/>
      <c r="Y8" s="1153"/>
      <c r="Z8" s="1153"/>
      <c r="AA8" s="1154"/>
      <c r="AB8" s="305">
        <v>1</v>
      </c>
      <c r="AC8" s="306">
        <v>2</v>
      </c>
      <c r="AD8" s="306">
        <v>3</v>
      </c>
      <c r="AE8" s="306">
        <v>4</v>
      </c>
      <c r="AF8" s="307">
        <v>5</v>
      </c>
    </row>
    <row r="9" spans="2:35" ht="20.25" customHeight="1" x14ac:dyDescent="0.15">
      <c r="B9" s="276"/>
      <c r="C9" s="73"/>
      <c r="D9" s="65"/>
      <c r="E9" s="290" t="s">
        <v>6</v>
      </c>
      <c r="F9" s="586"/>
      <c r="G9" s="587"/>
      <c r="H9" s="588"/>
      <c r="I9" s="589"/>
      <c r="J9" s="590"/>
      <c r="K9" s="591"/>
      <c r="L9" s="592"/>
      <c r="M9" s="593"/>
      <c r="N9" s="594"/>
      <c r="O9" s="586"/>
      <c r="P9" s="588"/>
      <c r="Q9" s="588"/>
      <c r="R9" s="595"/>
      <c r="S9" s="225"/>
      <c r="T9" s="12"/>
      <c r="V9" s="596" t="str">
        <f t="shared" si="0"/>
        <v/>
      </c>
      <c r="X9" s="322" t="s">
        <v>299</v>
      </c>
      <c r="Y9" s="470" t="s">
        <v>442</v>
      </c>
      <c r="Z9" s="460" t="s">
        <v>434</v>
      </c>
      <c r="AA9" s="308" t="s">
        <v>427</v>
      </c>
      <c r="AB9" s="315" t="s">
        <v>231</v>
      </c>
      <c r="AC9" s="316" t="s">
        <v>231</v>
      </c>
      <c r="AD9" s="316" t="s">
        <v>231</v>
      </c>
      <c r="AE9" s="316" t="s">
        <v>231</v>
      </c>
      <c r="AF9" s="339" t="s">
        <v>231</v>
      </c>
    </row>
    <row r="10" spans="2:35" ht="20.25" customHeight="1" x14ac:dyDescent="0.15">
      <c r="B10" s="276"/>
      <c r="C10" s="1139" t="s">
        <v>23</v>
      </c>
      <c r="D10" s="291" t="s">
        <v>23</v>
      </c>
      <c r="E10" s="256" t="s">
        <v>46</v>
      </c>
      <c r="F10" s="243"/>
      <c r="G10" s="244"/>
      <c r="H10" s="245"/>
      <c r="I10" s="487"/>
      <c r="J10" s="488" t="s">
        <v>450</v>
      </c>
      <c r="K10" s="241"/>
      <c r="L10" s="239"/>
      <c r="M10" s="262"/>
      <c r="N10" s="259" t="s">
        <v>494</v>
      </c>
      <c r="O10" s="243"/>
      <c r="P10" s="487"/>
      <c r="Q10" s="252" t="s">
        <v>496</v>
      </c>
      <c r="R10" s="255"/>
      <c r="S10" s="225"/>
      <c r="T10" s="12"/>
      <c r="V10" s="297" t="str">
        <f t="shared" si="0"/>
        <v>EIL</v>
      </c>
      <c r="X10" s="237"/>
      <c r="Y10" s="398" t="s">
        <v>447</v>
      </c>
      <c r="Z10" s="468" t="s">
        <v>436</v>
      </c>
      <c r="AA10" s="466" t="s">
        <v>432</v>
      </c>
      <c r="AB10" s="311" t="s">
        <v>431</v>
      </c>
      <c r="AC10" s="311" t="s">
        <v>231</v>
      </c>
      <c r="AD10" s="311" t="s">
        <v>231</v>
      </c>
      <c r="AE10" s="311" t="s">
        <v>231</v>
      </c>
      <c r="AF10" s="318" t="s">
        <v>231</v>
      </c>
    </row>
    <row r="11" spans="2:35" ht="21" customHeight="1" x14ac:dyDescent="0.15">
      <c r="B11" s="276"/>
      <c r="C11" s="934"/>
      <c r="D11" s="677" t="s">
        <v>63</v>
      </c>
      <c r="E11" s="256" t="s">
        <v>47</v>
      </c>
      <c r="F11" s="243"/>
      <c r="G11" s="244"/>
      <c r="H11" s="245"/>
      <c r="I11" s="487"/>
      <c r="J11" s="488" t="s">
        <v>450</v>
      </c>
      <c r="K11" s="241"/>
      <c r="L11" s="239"/>
      <c r="M11" s="262"/>
      <c r="N11" s="259" t="s">
        <v>494</v>
      </c>
      <c r="O11" s="243"/>
      <c r="P11" s="487"/>
      <c r="Q11" s="252" t="s">
        <v>496</v>
      </c>
      <c r="R11" s="255"/>
      <c r="S11" s="225"/>
      <c r="T11" s="12"/>
      <c r="V11" s="297" t="str">
        <f t="shared" si="0"/>
        <v>EIL</v>
      </c>
      <c r="X11" s="237"/>
      <c r="Y11" s="398" t="s">
        <v>448</v>
      </c>
      <c r="Z11" s="468" t="s">
        <v>438</v>
      </c>
      <c r="AA11" s="466"/>
      <c r="AB11" s="311" t="s">
        <v>318</v>
      </c>
      <c r="AC11" s="311" t="s">
        <v>318</v>
      </c>
      <c r="AD11" s="311" t="s">
        <v>318</v>
      </c>
      <c r="AE11" s="311" t="s">
        <v>318</v>
      </c>
      <c r="AF11" s="318" t="s">
        <v>318</v>
      </c>
    </row>
    <row r="12" spans="2:35" ht="20.25" customHeight="1" x14ac:dyDescent="0.15">
      <c r="B12" s="276"/>
      <c r="C12" s="1140"/>
      <c r="D12" s="685"/>
      <c r="E12" s="290" t="s">
        <v>5</v>
      </c>
      <c r="F12" s="586"/>
      <c r="G12" s="587"/>
      <c r="H12" s="588"/>
      <c r="I12" s="589"/>
      <c r="J12" s="590"/>
      <c r="K12" s="591"/>
      <c r="L12" s="592"/>
      <c r="M12" s="593"/>
      <c r="N12" s="594"/>
      <c r="O12" s="586"/>
      <c r="P12" s="588"/>
      <c r="Q12" s="588"/>
      <c r="R12" s="595"/>
      <c r="S12" s="225"/>
      <c r="T12" s="12"/>
      <c r="V12" s="596" t="str">
        <f t="shared" ref="V12" si="1">F12&amp;G12&amp;H12&amp;I12&amp;J12&amp;K12&amp;L12&amp;M12&amp;N12&amp;O12&amp;P12&amp;Q12&amp;R12</f>
        <v/>
      </c>
      <c r="X12" s="237"/>
      <c r="Y12" s="398" t="s">
        <v>449</v>
      </c>
      <c r="Z12" s="468" t="s">
        <v>441</v>
      </c>
      <c r="AA12" s="727" t="s">
        <v>426</v>
      </c>
      <c r="AB12" s="728" t="s">
        <v>170</v>
      </c>
      <c r="AC12" s="728" t="s">
        <v>170</v>
      </c>
      <c r="AD12" s="728" t="s">
        <v>170</v>
      </c>
      <c r="AE12" s="728" t="s">
        <v>170</v>
      </c>
      <c r="AF12" s="729" t="s">
        <v>170</v>
      </c>
      <c r="AH12" s="467"/>
      <c r="AI12" s="301"/>
    </row>
    <row r="13" spans="2:35" ht="20.25" customHeight="1" thickBot="1" x14ac:dyDescent="0.2">
      <c r="B13" s="276"/>
      <c r="C13" s="1139" t="s">
        <v>24</v>
      </c>
      <c r="D13" s="291" t="s">
        <v>24</v>
      </c>
      <c r="E13" s="256" t="s">
        <v>52</v>
      </c>
      <c r="F13" s="243"/>
      <c r="G13" s="244"/>
      <c r="H13" s="245"/>
      <c r="I13" s="487"/>
      <c r="J13" s="488" t="s">
        <v>450</v>
      </c>
      <c r="K13" s="483"/>
      <c r="L13" s="238" t="s">
        <v>165</v>
      </c>
      <c r="M13" s="262"/>
      <c r="N13" s="259" t="s">
        <v>494</v>
      </c>
      <c r="O13" s="251" t="s">
        <v>354</v>
      </c>
      <c r="P13" s="487"/>
      <c r="Q13" s="252" t="s">
        <v>496</v>
      </c>
      <c r="R13" s="254" t="s">
        <v>316</v>
      </c>
      <c r="S13" s="226"/>
      <c r="T13" s="8"/>
      <c r="V13" s="297" t="str">
        <f t="shared" si="0"/>
        <v>EGIJLM</v>
      </c>
      <c r="X13" s="237"/>
      <c r="Y13" s="471" t="s">
        <v>450</v>
      </c>
      <c r="Z13" s="469" t="s">
        <v>491</v>
      </c>
      <c r="AA13" s="730" t="s">
        <v>574</v>
      </c>
      <c r="AB13" s="728" t="s">
        <v>309</v>
      </c>
      <c r="AC13" s="728" t="s">
        <v>170</v>
      </c>
      <c r="AD13" s="728" t="s">
        <v>170</v>
      </c>
      <c r="AE13" s="728" t="s">
        <v>170</v>
      </c>
      <c r="AF13" s="729" t="s">
        <v>170</v>
      </c>
    </row>
    <row r="14" spans="2:35" ht="20.25" customHeight="1" x14ac:dyDescent="0.15">
      <c r="B14" s="276"/>
      <c r="C14" s="1140"/>
      <c r="D14" s="292"/>
      <c r="E14" s="290" t="s">
        <v>7</v>
      </c>
      <c r="F14" s="586"/>
      <c r="G14" s="587"/>
      <c r="H14" s="588"/>
      <c r="I14" s="589"/>
      <c r="J14" s="590"/>
      <c r="K14" s="591"/>
      <c r="L14" s="592"/>
      <c r="M14" s="593"/>
      <c r="N14" s="594"/>
      <c r="O14" s="586"/>
      <c r="P14" s="588"/>
      <c r="Q14" s="588"/>
      <c r="R14" s="595"/>
      <c r="S14" s="225"/>
      <c r="T14" s="12"/>
      <c r="V14" s="596" t="str">
        <f t="shared" ref="V14" si="2">F14&amp;G14&amp;H14&amp;I14&amp;J14&amp;K14&amp;L14&amp;M14&amp;N14&amp;O14&amp;P14&amp;Q14&amp;R14</f>
        <v/>
      </c>
      <c r="X14" s="322" t="s">
        <v>301</v>
      </c>
      <c r="Y14" s="470" t="s">
        <v>451</v>
      </c>
      <c r="Z14" s="461" t="s">
        <v>460</v>
      </c>
      <c r="AA14" s="309" t="s">
        <v>427</v>
      </c>
      <c r="AB14" s="310" t="s">
        <v>319</v>
      </c>
      <c r="AC14" s="310" t="s">
        <v>232</v>
      </c>
      <c r="AD14" s="310" t="s">
        <v>232</v>
      </c>
      <c r="AE14" s="310" t="s">
        <v>232</v>
      </c>
      <c r="AF14" s="320" t="s">
        <v>232</v>
      </c>
    </row>
    <row r="15" spans="2:35" ht="20.25" customHeight="1" x14ac:dyDescent="0.15">
      <c r="B15" s="276"/>
      <c r="C15" s="293" t="s">
        <v>51</v>
      </c>
      <c r="D15" s="1141" t="s">
        <v>515</v>
      </c>
      <c r="E15" s="256" t="s">
        <v>355</v>
      </c>
      <c r="F15" s="485"/>
      <c r="G15" s="486" t="str">
        <f>IF('1.入力'!F66=0,"",'1.入力'!F66)</f>
        <v/>
      </c>
      <c r="H15" s="245"/>
      <c r="I15" s="246"/>
      <c r="J15" s="247"/>
      <c r="K15" s="483"/>
      <c r="L15" s="486" t="str">
        <f>IF('1.入力'!G66=0,"",'1.入力'!G66)</f>
        <v/>
      </c>
      <c r="M15" s="260"/>
      <c r="N15" s="242"/>
      <c r="O15" s="243"/>
      <c r="P15" s="245"/>
      <c r="Q15" s="350"/>
      <c r="R15" s="255"/>
      <c r="S15" s="225"/>
      <c r="T15" s="1155" t="s">
        <v>493</v>
      </c>
      <c r="V15" s="297" t="str">
        <f t="shared" si="0"/>
        <v/>
      </c>
      <c r="X15" s="237"/>
      <c r="Y15" s="398" t="s">
        <v>452</v>
      </c>
      <c r="Z15" s="474" t="s">
        <v>462</v>
      </c>
      <c r="AA15" s="309" t="s">
        <v>463</v>
      </c>
      <c r="AB15" s="311" t="s">
        <v>360</v>
      </c>
      <c r="AC15" s="311" t="s">
        <v>232</v>
      </c>
      <c r="AD15" s="311" t="s">
        <v>232</v>
      </c>
      <c r="AE15" s="311" t="s">
        <v>232</v>
      </c>
      <c r="AF15" s="318" t="s">
        <v>232</v>
      </c>
    </row>
    <row r="16" spans="2:35" ht="20.25" customHeight="1" x14ac:dyDescent="0.15">
      <c r="B16" s="276"/>
      <c r="C16" s="236"/>
      <c r="D16" s="1142"/>
      <c r="E16" s="256" t="s">
        <v>356</v>
      </c>
      <c r="F16" s="485"/>
      <c r="G16" s="486" t="str">
        <f>IF('1.入力'!F67=0,"",'1.入力'!F67)</f>
        <v xml:space="preserve">B </v>
      </c>
      <c r="H16" s="245"/>
      <c r="I16" s="246"/>
      <c r="J16" s="247"/>
      <c r="K16" s="483"/>
      <c r="L16" s="486" t="str">
        <f>IF('1.入力'!G67=0,"",'1.入力'!G67)</f>
        <v>G</v>
      </c>
      <c r="M16" s="260"/>
      <c r="N16" s="242"/>
      <c r="O16" s="243"/>
      <c r="P16" s="245"/>
      <c r="Q16" s="350"/>
      <c r="R16" s="255"/>
      <c r="S16" s="225"/>
      <c r="T16" s="1155"/>
      <c r="V16" s="297" t="str">
        <f t="shared" si="0"/>
        <v>B G</v>
      </c>
      <c r="X16" s="237"/>
      <c r="Y16" s="398" t="s">
        <v>453</v>
      </c>
      <c r="Z16" s="462" t="s">
        <v>465</v>
      </c>
      <c r="AA16" s="355" t="s">
        <v>426</v>
      </c>
      <c r="AB16" s="311" t="s">
        <v>310</v>
      </c>
      <c r="AC16" s="312" t="s">
        <v>445</v>
      </c>
      <c r="AD16" s="312" t="s">
        <v>445</v>
      </c>
      <c r="AE16" s="312" t="s">
        <v>445</v>
      </c>
      <c r="AF16" s="319" t="s">
        <v>445</v>
      </c>
    </row>
    <row r="17" spans="2:38" ht="20.25" customHeight="1" thickBot="1" x14ac:dyDescent="0.2">
      <c r="B17" s="276"/>
      <c r="C17" s="236"/>
      <c r="D17" s="1147" t="s">
        <v>359</v>
      </c>
      <c r="E17" s="256" t="s">
        <v>357</v>
      </c>
      <c r="F17" s="485"/>
      <c r="G17" s="486" t="str">
        <f>IF('1.入力'!F68=0,"",'1.入力'!F68)</f>
        <v/>
      </c>
      <c r="H17" s="245"/>
      <c r="I17" s="246"/>
      <c r="J17" s="247"/>
      <c r="K17" s="483"/>
      <c r="L17" s="486" t="str">
        <f>IF('1.入力'!G68=0,"",'1.入力'!G68)</f>
        <v/>
      </c>
      <c r="M17" s="260"/>
      <c r="N17" s="242"/>
      <c r="O17" s="243"/>
      <c r="P17" s="245"/>
      <c r="Q17" s="350"/>
      <c r="R17" s="255"/>
      <c r="S17" s="225"/>
      <c r="T17" s="1155"/>
      <c r="V17" s="297" t="str">
        <f t="shared" si="0"/>
        <v/>
      </c>
      <c r="X17" s="237"/>
      <c r="Y17" s="472" t="s">
        <v>454</v>
      </c>
      <c r="Z17" s="461" t="s">
        <v>467</v>
      </c>
      <c r="AA17" s="355" t="s">
        <v>468</v>
      </c>
      <c r="AB17" s="354" t="s">
        <v>361</v>
      </c>
      <c r="AC17" s="356" t="s">
        <v>445</v>
      </c>
      <c r="AD17" s="354" t="s">
        <v>445</v>
      </c>
      <c r="AE17" s="354" t="s">
        <v>445</v>
      </c>
      <c r="AF17" s="357" t="s">
        <v>445</v>
      </c>
    </row>
    <row r="18" spans="2:38" ht="20.25" customHeight="1" x14ac:dyDescent="0.15">
      <c r="B18" s="276"/>
      <c r="C18" s="325"/>
      <c r="D18" s="1148"/>
      <c r="E18" s="256" t="s">
        <v>358</v>
      </c>
      <c r="F18" s="482"/>
      <c r="G18" s="486" t="str">
        <f>IF('1.入力'!F69=0,"",'1.入力'!F69)</f>
        <v xml:space="preserve">B </v>
      </c>
      <c r="H18" s="334"/>
      <c r="I18" s="333"/>
      <c r="J18" s="336"/>
      <c r="K18" s="482"/>
      <c r="L18" s="486" t="str">
        <f>IF('1.入力'!G69=0,"",'1.入力'!G69)</f>
        <v>G</v>
      </c>
      <c r="M18" s="337"/>
      <c r="N18" s="336"/>
      <c r="O18" s="335"/>
      <c r="P18" s="334"/>
      <c r="Q18" s="350"/>
      <c r="R18" s="338"/>
      <c r="S18" s="225"/>
      <c r="T18" s="1155"/>
      <c r="V18" s="297" t="str">
        <f t="shared" si="0"/>
        <v>B G</v>
      </c>
      <c r="X18" s="322" t="s">
        <v>302</v>
      </c>
      <c r="Y18" s="470" t="s">
        <v>455</v>
      </c>
      <c r="Z18" s="460" t="s">
        <v>470</v>
      </c>
      <c r="AA18" s="358" t="s">
        <v>475</v>
      </c>
      <c r="AB18" s="310" t="s">
        <v>362</v>
      </c>
      <c r="AC18" s="340"/>
      <c r="AD18" s="310"/>
      <c r="AE18" s="310"/>
      <c r="AF18" s="320"/>
    </row>
    <row r="19" spans="2:38" ht="20.25" customHeight="1" x14ac:dyDescent="0.15">
      <c r="B19" s="276"/>
      <c r="C19" s="325"/>
      <c r="D19" s="59" t="s">
        <v>28</v>
      </c>
      <c r="E19" s="256" t="s">
        <v>29</v>
      </c>
      <c r="F19" s="482"/>
      <c r="G19" s="486" t="str">
        <f>IF('1.入力'!F70=0,"",'1.入力'!F70)</f>
        <v xml:space="preserve">B </v>
      </c>
      <c r="H19" s="334"/>
      <c r="I19" s="333"/>
      <c r="J19" s="336"/>
      <c r="K19" s="482"/>
      <c r="L19" s="486" t="str">
        <f>IF('1.入力'!G70=0,"",'1.入力'!G70)</f>
        <v/>
      </c>
      <c r="M19" s="337"/>
      <c r="N19" s="336"/>
      <c r="O19" s="335"/>
      <c r="P19" s="334"/>
      <c r="Q19" s="350"/>
      <c r="R19" s="338"/>
      <c r="S19" s="225"/>
      <c r="T19" s="1155"/>
      <c r="V19" s="297" t="str">
        <f t="shared" si="0"/>
        <v xml:space="preserve">B </v>
      </c>
      <c r="X19" s="237"/>
      <c r="Y19" s="398" t="s">
        <v>456</v>
      </c>
      <c r="Z19" s="464" t="s">
        <v>472</v>
      </c>
      <c r="AA19" s="353" t="s">
        <v>430</v>
      </c>
      <c r="AB19" s="360" t="s">
        <v>312</v>
      </c>
      <c r="AC19" s="361"/>
      <c r="AD19" s="362"/>
      <c r="AE19" s="363"/>
      <c r="AF19" s="364"/>
    </row>
    <row r="20" spans="2:38" ht="20.25" customHeight="1" x14ac:dyDescent="0.15">
      <c r="B20" s="276"/>
      <c r="C20" s="236"/>
      <c r="D20" s="59"/>
      <c r="E20" s="256" t="s">
        <v>54</v>
      </c>
      <c r="F20" s="483"/>
      <c r="G20" s="486" t="str">
        <f>IF('1.入力'!F71=0,"",'1.入力'!F71)</f>
        <v xml:space="preserve">B </v>
      </c>
      <c r="H20" s="245"/>
      <c r="I20" s="246"/>
      <c r="J20" s="247"/>
      <c r="K20" s="483"/>
      <c r="L20" s="486" t="str">
        <f>IF('1.入力'!G71=0,"",'1.入力'!G71)</f>
        <v/>
      </c>
      <c r="M20" s="260"/>
      <c r="N20" s="242"/>
      <c r="O20" s="243"/>
      <c r="P20" s="245"/>
      <c r="Q20" s="350"/>
      <c r="R20" s="255"/>
      <c r="S20" s="225"/>
      <c r="T20" s="1155"/>
      <c r="V20" s="297" t="str">
        <f t="shared" si="0"/>
        <v xml:space="preserve">B </v>
      </c>
      <c r="X20" s="313"/>
      <c r="Y20" s="399" t="s">
        <v>457</v>
      </c>
      <c r="Z20" s="463" t="s">
        <v>474</v>
      </c>
      <c r="AA20" s="353"/>
      <c r="AB20" s="360" t="s">
        <v>314</v>
      </c>
      <c r="AC20" s="362"/>
      <c r="AD20" s="365"/>
      <c r="AE20" s="363"/>
      <c r="AF20" s="364"/>
    </row>
    <row r="21" spans="2:38" ht="20.25" customHeight="1" thickBot="1" x14ac:dyDescent="0.2">
      <c r="B21" s="276"/>
      <c r="C21" s="347"/>
      <c r="D21" s="59"/>
      <c r="E21" s="256" t="s">
        <v>30</v>
      </c>
      <c r="F21" s="484"/>
      <c r="G21" s="486" t="str">
        <f>IF('1.入力'!F72=0,"",'1.入力'!F72)</f>
        <v/>
      </c>
      <c r="H21" s="369"/>
      <c r="I21" s="370"/>
      <c r="J21" s="371"/>
      <c r="K21" s="484"/>
      <c r="L21" s="486" t="str">
        <f>IF('1.入力'!G72=0,"",'1.入力'!G72)</f>
        <v>G</v>
      </c>
      <c r="M21" s="372"/>
      <c r="N21" s="371"/>
      <c r="O21" s="373"/>
      <c r="P21" s="369"/>
      <c r="Q21" s="374"/>
      <c r="R21" s="375"/>
      <c r="S21" s="225"/>
      <c r="T21" s="1155"/>
      <c r="V21" s="297" t="str">
        <f t="shared" si="0"/>
        <v>G</v>
      </c>
      <c r="X21" s="314"/>
      <c r="Y21" s="473" t="s">
        <v>458</v>
      </c>
      <c r="Z21" s="465" t="s">
        <v>631</v>
      </c>
      <c r="AA21" s="257" t="s">
        <v>429</v>
      </c>
      <c r="AB21" s="366" t="s">
        <v>316</v>
      </c>
      <c r="AC21" s="341"/>
      <c r="AD21" s="367"/>
      <c r="AE21" s="341"/>
      <c r="AF21" s="317"/>
    </row>
    <row r="22" spans="2:38" ht="20.25" customHeight="1" x14ac:dyDescent="0.15">
      <c r="B22" s="276"/>
      <c r="C22" s="347"/>
      <c r="D22" s="60"/>
      <c r="E22" s="256" t="s">
        <v>31</v>
      </c>
      <c r="F22" s="484"/>
      <c r="G22" s="486" t="str">
        <f>IF('1.入力'!F73=0,"",'1.入力'!F73)</f>
        <v/>
      </c>
      <c r="H22" s="369"/>
      <c r="I22" s="370"/>
      <c r="J22" s="371"/>
      <c r="K22" s="484"/>
      <c r="L22" s="486" t="str">
        <f>IF('1.入力'!G73=0,"",'1.入力'!G73)</f>
        <v>G</v>
      </c>
      <c r="M22" s="372"/>
      <c r="N22" s="371"/>
      <c r="O22" s="373"/>
      <c r="P22" s="369"/>
      <c r="Q22" s="374"/>
      <c r="R22" s="375"/>
      <c r="S22" s="225"/>
      <c r="T22" s="1155"/>
      <c r="V22" s="297" t="str">
        <f t="shared" si="0"/>
        <v>G</v>
      </c>
      <c r="X22" s="3"/>
      <c r="Y22" s="3"/>
      <c r="Z22" s="377"/>
      <c r="AA22" s="3"/>
      <c r="AB22" s="396"/>
      <c r="AC22" s="396"/>
      <c r="AD22" s="397"/>
      <c r="AE22" s="396"/>
      <c r="AF22" s="396"/>
    </row>
    <row r="23" spans="2:38" ht="20.25" customHeight="1" thickBot="1" x14ac:dyDescent="0.2">
      <c r="B23" s="276"/>
      <c r="C23" s="236"/>
      <c r="D23" s="378" t="s">
        <v>27</v>
      </c>
      <c r="E23" s="401" t="s">
        <v>364</v>
      </c>
      <c r="F23" s="262"/>
      <c r="G23" s="486" t="str">
        <f>IF('1.入力'!F74=0,"",'1.入力'!F74)</f>
        <v xml:space="preserve">B </v>
      </c>
      <c r="H23" s="402"/>
      <c r="I23" s="269"/>
      <c r="J23" s="403"/>
      <c r="K23" s="262"/>
      <c r="L23" s="486" t="str">
        <f>IF('1.入力'!G74=0,"",'1.入力'!G74)</f>
        <v/>
      </c>
      <c r="M23" s="260"/>
      <c r="N23" s="404"/>
      <c r="O23" s="243"/>
      <c r="P23" s="245"/>
      <c r="Q23" s="350"/>
      <c r="R23" s="255"/>
      <c r="S23" s="225"/>
      <c r="T23" s="1155"/>
      <c r="V23" s="297" t="str">
        <f t="shared" si="0"/>
        <v xml:space="preserve">B </v>
      </c>
      <c r="X23" s="419" t="s">
        <v>599</v>
      </c>
      <c r="Y23" s="419"/>
      <c r="Z23" s="395"/>
      <c r="AA23" s="395"/>
      <c r="AB23" s="395"/>
      <c r="AC23" s="395"/>
      <c r="AD23" s="395"/>
      <c r="AE23" s="395"/>
      <c r="AF23" s="395"/>
    </row>
    <row r="24" spans="2:38" ht="20.25" customHeight="1" thickBot="1" x14ac:dyDescent="0.2">
      <c r="B24" s="276"/>
      <c r="C24" s="236"/>
      <c r="D24" s="59"/>
      <c r="E24" s="401" t="s">
        <v>365</v>
      </c>
      <c r="F24" s="262"/>
      <c r="G24" s="486" t="str">
        <f>IF('1.入力'!F75=0,"",'1.入力'!F75)</f>
        <v/>
      </c>
      <c r="H24" s="402"/>
      <c r="I24" s="269"/>
      <c r="J24" s="403"/>
      <c r="K24" s="262"/>
      <c r="L24" s="486" t="str">
        <f>IF('1.入力'!G75=0,"",'1.入力'!G75)</f>
        <v>G</v>
      </c>
      <c r="M24" s="260"/>
      <c r="N24" s="404"/>
      <c r="O24" s="243"/>
      <c r="P24" s="245"/>
      <c r="Q24" s="350"/>
      <c r="R24" s="255"/>
      <c r="S24" s="225"/>
      <c r="T24" s="1155"/>
      <c r="V24" s="297" t="str">
        <f t="shared" si="0"/>
        <v>G</v>
      </c>
      <c r="X24" s="1149" t="s">
        <v>628</v>
      </c>
      <c r="Y24" s="1150"/>
      <c r="Z24" s="1150"/>
      <c r="AA24" s="1151"/>
      <c r="AB24" s="1179" t="s">
        <v>629</v>
      </c>
      <c r="AC24" s="1180"/>
      <c r="AD24" s="1180"/>
      <c r="AE24" s="1180"/>
      <c r="AF24" s="1180"/>
      <c r="AG24" s="1180"/>
      <c r="AH24" s="1180"/>
      <c r="AI24" s="1180"/>
      <c r="AJ24" s="1180"/>
      <c r="AK24" s="1180"/>
      <c r="AL24" s="1181"/>
    </row>
    <row r="25" spans="2:38" ht="20.25" customHeight="1" thickBot="1" x14ac:dyDescent="0.2">
      <c r="B25" s="276"/>
      <c r="C25" s="236"/>
      <c r="D25" s="60"/>
      <c r="E25" s="405" t="s">
        <v>363</v>
      </c>
      <c r="F25" s="262"/>
      <c r="G25" s="486" t="str">
        <f>IF('1.入力'!F76=0,"",'1.入力'!F76)</f>
        <v/>
      </c>
      <c r="H25" s="402"/>
      <c r="I25" s="269"/>
      <c r="J25" s="403"/>
      <c r="K25" s="262"/>
      <c r="L25" s="486" t="str">
        <f>IF('1.入力'!G76=0,"",'1.入力'!G76)</f>
        <v>G</v>
      </c>
      <c r="M25" s="260"/>
      <c r="N25" s="404"/>
      <c r="O25" s="243"/>
      <c r="P25" s="245"/>
      <c r="Q25" s="350"/>
      <c r="R25" s="255"/>
      <c r="S25" s="225"/>
      <c r="T25" s="1155"/>
      <c r="V25" s="297" t="str">
        <f t="shared" si="0"/>
        <v>G</v>
      </c>
      <c r="X25" s="1152"/>
      <c r="Y25" s="1153"/>
      <c r="Z25" s="1153"/>
      <c r="AA25" s="1154"/>
      <c r="AB25" s="1182" t="s">
        <v>322</v>
      </c>
      <c r="AC25" s="1183"/>
      <c r="AD25" s="1183"/>
      <c r="AE25" s="1183"/>
      <c r="AF25" s="1183"/>
      <c r="AG25" s="1183"/>
      <c r="AH25" s="1184"/>
      <c r="AI25" s="1182" t="s">
        <v>323</v>
      </c>
      <c r="AJ25" s="1183"/>
      <c r="AK25" s="1183"/>
      <c r="AL25" s="1184"/>
    </row>
    <row r="26" spans="2:38" ht="20.25" customHeight="1" x14ac:dyDescent="0.15">
      <c r="B26" s="276"/>
      <c r="C26" s="684"/>
      <c r="D26" s="685"/>
      <c r="E26" s="406" t="s">
        <v>58</v>
      </c>
      <c r="F26" s="586"/>
      <c r="G26" s="587"/>
      <c r="H26" s="588"/>
      <c r="I26" s="589"/>
      <c r="J26" s="590"/>
      <c r="K26" s="591"/>
      <c r="L26" s="592"/>
      <c r="M26" s="593"/>
      <c r="N26" s="594"/>
      <c r="O26" s="586"/>
      <c r="P26" s="588"/>
      <c r="Q26" s="588"/>
      <c r="R26" s="595"/>
      <c r="S26" s="225"/>
      <c r="T26" s="12"/>
      <c r="V26" s="596" t="str">
        <f t="shared" ref="V26" si="3">F26&amp;G26&amp;H26&amp;I26&amp;J26&amp;K26&amp;L26&amp;M26&amp;N26&amp;O26&amp;P26&amp;Q26&amp;R26</f>
        <v/>
      </c>
      <c r="W26" s="177"/>
      <c r="X26" s="322" t="s">
        <v>299</v>
      </c>
      <c r="Y26" s="1164" t="s">
        <v>231</v>
      </c>
      <c r="Z26" s="1162" t="s">
        <v>433</v>
      </c>
      <c r="AA26" s="1160" t="s">
        <v>427</v>
      </c>
      <c r="AB26" s="1115" t="s">
        <v>478</v>
      </c>
      <c r="AC26" s="1116"/>
      <c r="AD26" s="1116"/>
      <c r="AE26" s="1116"/>
      <c r="AF26" s="1116"/>
      <c r="AG26" s="1116"/>
      <c r="AH26" s="1117"/>
      <c r="AI26" s="1088" t="s">
        <v>300</v>
      </c>
      <c r="AJ26" s="1089"/>
      <c r="AK26" s="1089"/>
      <c r="AL26" s="1090"/>
    </row>
    <row r="27" spans="2:38" ht="20.25" customHeight="1" x14ac:dyDescent="0.15">
      <c r="B27" s="276"/>
      <c r="C27" s="645" t="s">
        <v>33</v>
      </c>
      <c r="D27" s="60" t="s">
        <v>56</v>
      </c>
      <c r="E27" s="401" t="s">
        <v>55</v>
      </c>
      <c r="F27" s="411"/>
      <c r="G27" s="337"/>
      <c r="H27" s="269" t="s">
        <v>169</v>
      </c>
      <c r="I27" s="269"/>
      <c r="J27" s="403"/>
      <c r="K27" s="412" t="s">
        <v>164</v>
      </c>
      <c r="L27" s="260" t="s">
        <v>165</v>
      </c>
      <c r="M27" s="260"/>
      <c r="N27" s="404"/>
      <c r="O27" s="243"/>
      <c r="P27" s="245"/>
      <c r="Q27" s="350"/>
      <c r="R27" s="255"/>
      <c r="S27" s="226"/>
      <c r="T27" s="8"/>
      <c r="V27" s="297" t="str">
        <f t="shared" ref="V27:V34" si="4">F27&amp;G27&amp;H27&amp;I27&amp;J27&amp;K27&amp;L27&amp;M27&amp;N27&amp;O27&amp;P27&amp;Q27&amp;R27</f>
        <v>CFG</v>
      </c>
      <c r="X27" s="300"/>
      <c r="Y27" s="1165"/>
      <c r="Z27" s="1163"/>
      <c r="AA27" s="1161"/>
      <c r="AB27" s="1118"/>
      <c r="AC27" s="1119"/>
      <c r="AD27" s="1119"/>
      <c r="AE27" s="1119"/>
      <c r="AF27" s="1119"/>
      <c r="AG27" s="1119"/>
      <c r="AH27" s="1120"/>
      <c r="AI27" s="1091"/>
      <c r="AJ27" s="1092"/>
      <c r="AK27" s="1092"/>
      <c r="AL27" s="1093"/>
    </row>
    <row r="28" spans="2:38" ht="20.25" customHeight="1" x14ac:dyDescent="0.15">
      <c r="B28" s="276"/>
      <c r="C28" s="347"/>
      <c r="D28" s="63" t="s">
        <v>42</v>
      </c>
      <c r="E28" s="401" t="s">
        <v>69</v>
      </c>
      <c r="F28" s="411" t="s">
        <v>167</v>
      </c>
      <c r="G28" s="337" t="s">
        <v>168</v>
      </c>
      <c r="H28" s="269" t="s">
        <v>169</v>
      </c>
      <c r="I28" s="269"/>
      <c r="J28" s="403"/>
      <c r="K28" s="412"/>
      <c r="L28" s="260"/>
      <c r="M28" s="260"/>
      <c r="N28" s="404"/>
      <c r="O28" s="243"/>
      <c r="P28" s="245"/>
      <c r="Q28" s="350"/>
      <c r="R28" s="255"/>
      <c r="S28" s="226"/>
      <c r="T28" s="8"/>
      <c r="V28" s="297" t="str">
        <f t="shared" si="4"/>
        <v>ABC</v>
      </c>
      <c r="X28" s="300"/>
      <c r="Y28" s="475" t="s">
        <v>431</v>
      </c>
      <c r="Z28" s="476" t="s">
        <v>435</v>
      </c>
      <c r="AA28" s="342" t="s">
        <v>432</v>
      </c>
      <c r="AB28" s="1112" t="s">
        <v>479</v>
      </c>
      <c r="AC28" s="1113"/>
      <c r="AD28" s="1113"/>
      <c r="AE28" s="1113"/>
      <c r="AF28" s="1113"/>
      <c r="AG28" s="1113"/>
      <c r="AH28" s="1114"/>
      <c r="AI28" s="1085" t="s">
        <v>300</v>
      </c>
      <c r="AJ28" s="1086"/>
      <c r="AK28" s="1086"/>
      <c r="AL28" s="1087"/>
    </row>
    <row r="29" spans="2:38" ht="20.25" customHeight="1" x14ac:dyDescent="0.15">
      <c r="B29" s="276"/>
      <c r="C29" s="347"/>
      <c r="D29" s="291" t="s">
        <v>62</v>
      </c>
      <c r="E29" s="401" t="s">
        <v>163</v>
      </c>
      <c r="F29" s="411" t="s">
        <v>167</v>
      </c>
      <c r="G29" s="337" t="s">
        <v>168</v>
      </c>
      <c r="H29" s="269" t="s">
        <v>169</v>
      </c>
      <c r="I29" s="269"/>
      <c r="J29" s="403"/>
      <c r="K29" s="412" t="s">
        <v>232</v>
      </c>
      <c r="L29" s="260" t="s">
        <v>165</v>
      </c>
      <c r="M29" s="260"/>
      <c r="N29" s="404"/>
      <c r="O29" s="243"/>
      <c r="P29" s="245"/>
      <c r="Q29" s="350"/>
      <c r="R29" s="255"/>
      <c r="S29" s="226"/>
      <c r="T29" s="8"/>
      <c r="V29" s="297" t="str">
        <f t="shared" si="4"/>
        <v>ABCFG</v>
      </c>
      <c r="X29" s="237"/>
      <c r="Y29" s="475" t="s">
        <v>443</v>
      </c>
      <c r="Z29" s="476" t="s">
        <v>437</v>
      </c>
      <c r="AA29" s="342"/>
      <c r="AB29" s="1112" t="s">
        <v>480</v>
      </c>
      <c r="AC29" s="1113"/>
      <c r="AD29" s="1113"/>
      <c r="AE29" s="1113"/>
      <c r="AF29" s="1113"/>
      <c r="AG29" s="1113"/>
      <c r="AH29" s="1114"/>
      <c r="AI29" s="1085" t="s">
        <v>300</v>
      </c>
      <c r="AJ29" s="1086"/>
      <c r="AK29" s="1086"/>
      <c r="AL29" s="1087"/>
    </row>
    <row r="30" spans="2:38" ht="20.25" customHeight="1" x14ac:dyDescent="0.15">
      <c r="B30" s="276"/>
      <c r="C30" s="69"/>
      <c r="D30" s="289" t="s">
        <v>241</v>
      </c>
      <c r="E30" s="401" t="s">
        <v>76</v>
      </c>
      <c r="F30" s="411" t="s">
        <v>167</v>
      </c>
      <c r="G30" s="337" t="s">
        <v>168</v>
      </c>
      <c r="H30" s="269" t="s">
        <v>169</v>
      </c>
      <c r="I30" s="269"/>
      <c r="J30" s="403"/>
      <c r="K30" s="412" t="s">
        <v>232</v>
      </c>
      <c r="L30" s="260" t="s">
        <v>165</v>
      </c>
      <c r="M30" s="260"/>
      <c r="N30" s="404"/>
      <c r="O30" s="243"/>
      <c r="P30" s="245"/>
      <c r="Q30" s="350"/>
      <c r="R30" s="255"/>
      <c r="S30" s="226"/>
      <c r="T30" s="8"/>
      <c r="V30" s="297" t="str">
        <f t="shared" si="4"/>
        <v>ABCFG</v>
      </c>
      <c r="X30" s="237"/>
      <c r="Y30" s="475" t="s">
        <v>439</v>
      </c>
      <c r="Z30" s="476" t="s">
        <v>440</v>
      </c>
      <c r="AA30" s="731" t="s">
        <v>426</v>
      </c>
      <c r="AB30" s="1106" t="s">
        <v>575</v>
      </c>
      <c r="AC30" s="1107"/>
      <c r="AD30" s="1107"/>
      <c r="AE30" s="1107"/>
      <c r="AF30" s="1107"/>
      <c r="AG30" s="1107"/>
      <c r="AH30" s="1108"/>
      <c r="AI30" s="1085" t="s">
        <v>300</v>
      </c>
      <c r="AJ30" s="1086"/>
      <c r="AK30" s="1086"/>
      <c r="AL30" s="1087"/>
    </row>
    <row r="31" spans="2:38" ht="20.25" customHeight="1" thickBot="1" x14ac:dyDescent="0.2">
      <c r="B31" s="276"/>
      <c r="C31" s="348"/>
      <c r="D31" s="292"/>
      <c r="E31" s="406" t="s">
        <v>59</v>
      </c>
      <c r="F31" s="586"/>
      <c r="G31" s="587"/>
      <c r="H31" s="588"/>
      <c r="I31" s="589"/>
      <c r="J31" s="590"/>
      <c r="K31" s="591"/>
      <c r="L31" s="592"/>
      <c r="M31" s="593"/>
      <c r="N31" s="594"/>
      <c r="O31" s="586"/>
      <c r="P31" s="588"/>
      <c r="Q31" s="588"/>
      <c r="R31" s="595"/>
      <c r="S31" s="225"/>
      <c r="T31" s="12"/>
      <c r="V31" s="596" t="str">
        <f t="shared" si="4"/>
        <v/>
      </c>
      <c r="X31" s="299"/>
      <c r="Y31" s="471" t="s">
        <v>444</v>
      </c>
      <c r="Z31" s="477" t="s">
        <v>632</v>
      </c>
      <c r="AA31" s="732" t="s">
        <v>574</v>
      </c>
      <c r="AB31" s="1173" t="s">
        <v>576</v>
      </c>
      <c r="AC31" s="1174"/>
      <c r="AD31" s="1174"/>
      <c r="AE31" s="1174"/>
      <c r="AF31" s="1174"/>
      <c r="AG31" s="1174"/>
      <c r="AH31" s="1175"/>
      <c r="AI31" s="1085" t="s">
        <v>300</v>
      </c>
      <c r="AJ31" s="1086"/>
      <c r="AK31" s="1086"/>
      <c r="AL31" s="1087"/>
    </row>
    <row r="32" spans="2:38" ht="20.25" customHeight="1" x14ac:dyDescent="0.15">
      <c r="B32" s="276"/>
      <c r="C32" s="346" t="s">
        <v>37</v>
      </c>
      <c r="D32" s="291" t="s">
        <v>44</v>
      </c>
      <c r="E32" s="743" t="s">
        <v>540</v>
      </c>
      <c r="F32" s="414"/>
      <c r="G32" s="415"/>
      <c r="H32" s="407"/>
      <c r="I32" s="408" t="s">
        <v>170</v>
      </c>
      <c r="J32" s="409" t="s">
        <v>309</v>
      </c>
      <c r="K32" s="416"/>
      <c r="L32" s="417"/>
      <c r="M32" s="262" t="s">
        <v>310</v>
      </c>
      <c r="N32" s="410" t="s">
        <v>166</v>
      </c>
      <c r="O32" s="249"/>
      <c r="P32" s="250"/>
      <c r="Q32" s="351"/>
      <c r="R32" s="256"/>
      <c r="S32" s="225"/>
      <c r="T32" s="12"/>
      <c r="V32" s="297" t="str">
        <f t="shared" si="4"/>
        <v>DEHI</v>
      </c>
      <c r="X32" s="323" t="s">
        <v>301</v>
      </c>
      <c r="Y32" s="470" t="s">
        <v>232</v>
      </c>
      <c r="Z32" s="478" t="s">
        <v>459</v>
      </c>
      <c r="AA32" s="733" t="s">
        <v>427</v>
      </c>
      <c r="AB32" s="1169" t="s">
        <v>477</v>
      </c>
      <c r="AC32" s="1170"/>
      <c r="AD32" s="1170"/>
      <c r="AE32" s="1170"/>
      <c r="AF32" s="1170"/>
      <c r="AG32" s="1170"/>
      <c r="AH32" s="1171"/>
      <c r="AI32" s="1100" t="s">
        <v>488</v>
      </c>
      <c r="AJ32" s="1101"/>
      <c r="AK32" s="1101"/>
      <c r="AL32" s="1102"/>
    </row>
    <row r="33" spans="2:38" ht="20.25" customHeight="1" x14ac:dyDescent="0.15">
      <c r="B33" s="276"/>
      <c r="C33" s="347"/>
      <c r="D33" s="59"/>
      <c r="E33" s="418" t="s">
        <v>43</v>
      </c>
      <c r="F33" s="411" t="s">
        <v>167</v>
      </c>
      <c r="G33" s="337" t="s">
        <v>168</v>
      </c>
      <c r="H33" s="269" t="s">
        <v>169</v>
      </c>
      <c r="I33" s="269"/>
      <c r="J33" s="403"/>
      <c r="K33" s="412" t="s">
        <v>232</v>
      </c>
      <c r="L33" s="260" t="s">
        <v>165</v>
      </c>
      <c r="M33" s="260"/>
      <c r="N33" s="404"/>
      <c r="O33" s="248"/>
      <c r="P33" s="245"/>
      <c r="Q33" s="350"/>
      <c r="R33" s="255"/>
      <c r="S33" s="226"/>
      <c r="T33" s="8"/>
      <c r="V33" s="297" t="str">
        <f t="shared" si="4"/>
        <v>ABCFG</v>
      </c>
      <c r="X33" s="323"/>
      <c r="Y33" s="1145" t="s">
        <v>360</v>
      </c>
      <c r="Z33" s="1143" t="s">
        <v>461</v>
      </c>
      <c r="AA33" s="1158" t="s">
        <v>463</v>
      </c>
      <c r="AB33" s="1097" t="s">
        <v>476</v>
      </c>
      <c r="AC33" s="1098"/>
      <c r="AD33" s="1098"/>
      <c r="AE33" s="1098"/>
      <c r="AF33" s="1098"/>
      <c r="AG33" s="1098"/>
      <c r="AH33" s="1099"/>
      <c r="AI33" s="1109" t="s">
        <v>487</v>
      </c>
      <c r="AJ33" s="1110"/>
      <c r="AK33" s="1110"/>
      <c r="AL33" s="1111"/>
    </row>
    <row r="34" spans="2:38" ht="20.25" customHeight="1" x14ac:dyDescent="0.15">
      <c r="B34" s="276"/>
      <c r="C34" s="347"/>
      <c r="D34" s="59"/>
      <c r="E34" s="413" t="s">
        <v>315</v>
      </c>
      <c r="F34" s="411" t="s">
        <v>167</v>
      </c>
      <c r="G34" s="337" t="s">
        <v>168</v>
      </c>
      <c r="H34" s="269" t="s">
        <v>169</v>
      </c>
      <c r="I34" s="269"/>
      <c r="J34" s="403"/>
      <c r="K34" s="412" t="s">
        <v>232</v>
      </c>
      <c r="L34" s="260" t="s">
        <v>165</v>
      </c>
      <c r="M34" s="260"/>
      <c r="N34" s="404"/>
      <c r="O34" s="248"/>
      <c r="P34" s="245"/>
      <c r="Q34" s="350"/>
      <c r="R34" s="255"/>
      <c r="S34" s="226"/>
      <c r="T34" s="8"/>
      <c r="V34" s="297" t="str">
        <f t="shared" si="4"/>
        <v>ABCFG</v>
      </c>
      <c r="X34" s="300"/>
      <c r="Y34" s="1146"/>
      <c r="Z34" s="1144"/>
      <c r="AA34" s="1159"/>
      <c r="AB34" s="1166"/>
      <c r="AC34" s="1167"/>
      <c r="AD34" s="1167"/>
      <c r="AE34" s="1167"/>
      <c r="AF34" s="1167"/>
      <c r="AG34" s="1167"/>
      <c r="AH34" s="1168"/>
      <c r="AI34" s="1091"/>
      <c r="AJ34" s="1092"/>
      <c r="AK34" s="1092"/>
      <c r="AL34" s="1093"/>
    </row>
    <row r="35" spans="2:38" ht="20.25" customHeight="1" thickBot="1" x14ac:dyDescent="0.2">
      <c r="B35" s="277"/>
      <c r="C35" s="294"/>
      <c r="D35" s="295"/>
      <c r="E35" s="296" t="s">
        <v>60</v>
      </c>
      <c r="F35" s="597"/>
      <c r="G35" s="598"/>
      <c r="H35" s="599"/>
      <c r="I35" s="600"/>
      <c r="J35" s="601"/>
      <c r="K35" s="597"/>
      <c r="L35" s="598"/>
      <c r="M35" s="602"/>
      <c r="N35" s="601"/>
      <c r="O35" s="597"/>
      <c r="P35" s="599"/>
      <c r="Q35" s="599"/>
      <c r="R35" s="603"/>
      <c r="S35" s="225"/>
      <c r="T35" s="12"/>
      <c r="V35" s="608"/>
      <c r="X35" s="300"/>
      <c r="Y35" s="475" t="s">
        <v>445</v>
      </c>
      <c r="Z35" s="468" t="s">
        <v>464</v>
      </c>
      <c r="AA35" s="734" t="s">
        <v>426</v>
      </c>
      <c r="AB35" s="1106" t="s">
        <v>577</v>
      </c>
      <c r="AC35" s="1107"/>
      <c r="AD35" s="1107"/>
      <c r="AE35" s="1107"/>
      <c r="AF35" s="1107"/>
      <c r="AG35" s="1107"/>
      <c r="AH35" s="1108"/>
      <c r="AI35" s="1082" t="s">
        <v>488</v>
      </c>
      <c r="AJ35" s="1083"/>
      <c r="AK35" s="1083"/>
      <c r="AL35" s="1084"/>
    </row>
    <row r="36" spans="2:38" ht="20.25" customHeight="1" thickBot="1" x14ac:dyDescent="0.2">
      <c r="B36" s="3"/>
      <c r="C36" s="582"/>
      <c r="D36" s="171"/>
      <c r="E36" s="12"/>
      <c r="F36" s="380"/>
      <c r="G36" s="381"/>
      <c r="H36" s="380"/>
      <c r="I36" s="382"/>
      <c r="J36" s="383"/>
      <c r="K36" s="380"/>
      <c r="L36" s="381"/>
      <c r="M36" s="384"/>
      <c r="N36" s="383"/>
      <c r="O36" s="380"/>
      <c r="P36" s="380"/>
      <c r="Q36" s="380"/>
      <c r="R36" s="3"/>
      <c r="S36" s="12"/>
      <c r="T36" s="12"/>
      <c r="V36" s="3"/>
      <c r="X36" s="237"/>
      <c r="Y36" s="471" t="s">
        <v>361</v>
      </c>
      <c r="Z36" s="479" t="s">
        <v>466</v>
      </c>
      <c r="AA36" s="735" t="s">
        <v>468</v>
      </c>
      <c r="AB36" s="1097" t="s">
        <v>578</v>
      </c>
      <c r="AC36" s="1098"/>
      <c r="AD36" s="1098"/>
      <c r="AE36" s="1098"/>
      <c r="AF36" s="1098"/>
      <c r="AG36" s="1098"/>
      <c r="AH36" s="1099"/>
      <c r="AI36" s="1122" t="s">
        <v>489</v>
      </c>
      <c r="AJ36" s="1123"/>
      <c r="AK36" s="1123"/>
      <c r="AL36" s="1124"/>
    </row>
    <row r="37" spans="2:38" ht="20.25" customHeight="1" thickBot="1" x14ac:dyDescent="0.2">
      <c r="B37" s="395"/>
      <c r="C37" s="576"/>
      <c r="D37" s="577"/>
      <c r="E37" s="577"/>
      <c r="F37" s="579"/>
      <c r="G37" s="579"/>
      <c r="H37" s="580"/>
      <c r="I37" s="579"/>
      <c r="J37" s="580"/>
      <c r="K37" s="579"/>
      <c r="L37" s="580"/>
      <c r="M37" s="581"/>
      <c r="N37" s="580"/>
      <c r="O37" s="579"/>
      <c r="P37" s="578"/>
      <c r="Q37" s="578"/>
      <c r="R37" s="395"/>
      <c r="S37" s="8"/>
      <c r="T37" s="8"/>
      <c r="V37" s="114"/>
      <c r="X37" s="322" t="s">
        <v>302</v>
      </c>
      <c r="Y37" s="470" t="s">
        <v>446</v>
      </c>
      <c r="Z37" s="460" t="s">
        <v>469</v>
      </c>
      <c r="AA37" s="303" t="s">
        <v>475</v>
      </c>
      <c r="AB37" s="1100" t="s">
        <v>481</v>
      </c>
      <c r="AC37" s="1101"/>
      <c r="AD37" s="1101"/>
      <c r="AE37" s="1101"/>
      <c r="AF37" s="1101"/>
      <c r="AG37" s="1101"/>
      <c r="AH37" s="1102"/>
      <c r="AI37" s="1100" t="s">
        <v>486</v>
      </c>
      <c r="AJ37" s="1101"/>
      <c r="AK37" s="1101"/>
      <c r="AL37" s="1102"/>
    </row>
    <row r="38" spans="2:38" ht="20.25" customHeight="1" x14ac:dyDescent="0.15">
      <c r="B38" s="272" t="s">
        <v>35</v>
      </c>
      <c r="C38" s="273" t="s">
        <v>32</v>
      </c>
      <c r="D38" s="274" t="s">
        <v>56</v>
      </c>
      <c r="E38" s="275"/>
      <c r="F38" s="263"/>
      <c r="G38" s="264"/>
      <c r="H38" s="265"/>
      <c r="I38" s="266"/>
      <c r="J38" s="270"/>
      <c r="K38" s="263"/>
      <c r="L38" s="264"/>
      <c r="M38" s="267"/>
      <c r="N38" s="271"/>
      <c r="O38" s="321" t="s">
        <v>311</v>
      </c>
      <c r="P38" s="265"/>
      <c r="Q38" s="352"/>
      <c r="R38" s="268"/>
      <c r="S38" s="12"/>
      <c r="T38" s="12"/>
      <c r="V38" s="297" t="str">
        <f t="shared" ref="V38:V42" si="5">F38&amp;G38&amp;H38&amp;I38&amp;J38&amp;K38&amp;L38&amp;M38&amp;N38&amp;O38&amp;P38&amp;Q38&amp;R38</f>
        <v>J</v>
      </c>
      <c r="X38" s="323"/>
      <c r="Y38" s="513" t="s">
        <v>312</v>
      </c>
      <c r="Z38" s="468" t="s">
        <v>471</v>
      </c>
      <c r="AA38" s="359" t="s">
        <v>430</v>
      </c>
      <c r="AB38" s="1103" t="s">
        <v>482</v>
      </c>
      <c r="AC38" s="1104"/>
      <c r="AD38" s="1104"/>
      <c r="AE38" s="1104"/>
      <c r="AF38" s="1104"/>
      <c r="AG38" s="1104"/>
      <c r="AH38" s="1105"/>
      <c r="AI38" s="1103" t="s">
        <v>485</v>
      </c>
      <c r="AJ38" s="1104"/>
      <c r="AK38" s="1104"/>
      <c r="AL38" s="1105"/>
    </row>
    <row r="39" spans="2:38" ht="20.25" customHeight="1" x14ac:dyDescent="0.15">
      <c r="B39" s="276"/>
      <c r="C39" s="49"/>
      <c r="D39" s="778" t="s">
        <v>43</v>
      </c>
      <c r="E39" s="385"/>
      <c r="F39" s="373"/>
      <c r="G39" s="368"/>
      <c r="H39" s="369"/>
      <c r="I39" s="370"/>
      <c r="J39" s="386"/>
      <c r="K39" s="373"/>
      <c r="L39" s="368"/>
      <c r="M39" s="372"/>
      <c r="N39" s="371"/>
      <c r="O39" s="604"/>
      <c r="P39" s="387" t="s">
        <v>313</v>
      </c>
      <c r="Q39" s="388" t="s">
        <v>320</v>
      </c>
      <c r="R39" s="375"/>
      <c r="S39" s="12"/>
      <c r="T39" s="12"/>
      <c r="V39" s="297" t="str">
        <f t="shared" si="5"/>
        <v>KL</v>
      </c>
      <c r="X39" s="323"/>
      <c r="Y39" s="513" t="s">
        <v>314</v>
      </c>
      <c r="Z39" s="480" t="s">
        <v>473</v>
      </c>
      <c r="AA39" s="400"/>
      <c r="AB39" s="1103" t="s">
        <v>483</v>
      </c>
      <c r="AC39" s="1104"/>
      <c r="AD39" s="1104"/>
      <c r="AE39" s="1104"/>
      <c r="AF39" s="1104"/>
      <c r="AG39" s="1104"/>
      <c r="AH39" s="1105"/>
      <c r="AI39" s="1103" t="s">
        <v>485</v>
      </c>
      <c r="AJ39" s="1104"/>
      <c r="AK39" s="1104"/>
      <c r="AL39" s="1105"/>
    </row>
    <row r="40" spans="2:38" ht="20.25" customHeight="1" thickBot="1" x14ac:dyDescent="0.2">
      <c r="B40" s="276"/>
      <c r="C40" s="534"/>
      <c r="D40" s="779"/>
      <c r="E40" s="406" t="s">
        <v>517</v>
      </c>
      <c r="F40" s="586"/>
      <c r="G40" s="587"/>
      <c r="H40" s="588"/>
      <c r="I40" s="589"/>
      <c r="J40" s="590"/>
      <c r="K40" s="591"/>
      <c r="L40" s="592"/>
      <c r="M40" s="593"/>
      <c r="N40" s="594"/>
      <c r="O40" s="586"/>
      <c r="P40" s="588"/>
      <c r="Q40" s="588"/>
      <c r="R40" s="595"/>
      <c r="S40" s="12"/>
      <c r="T40" s="2"/>
      <c r="U40" s="12"/>
      <c r="V40" s="607"/>
      <c r="X40" s="299"/>
      <c r="Y40" s="471" t="s">
        <v>316</v>
      </c>
      <c r="Z40" s="481" t="s">
        <v>631</v>
      </c>
      <c r="AA40" s="393" t="s">
        <v>428</v>
      </c>
      <c r="AB40" s="1094" t="s">
        <v>484</v>
      </c>
      <c r="AC40" s="1095"/>
      <c r="AD40" s="1095"/>
      <c r="AE40" s="1095"/>
      <c r="AF40" s="1095"/>
      <c r="AG40" s="1095"/>
      <c r="AH40" s="1096"/>
      <c r="AI40" s="1094" t="s">
        <v>300</v>
      </c>
      <c r="AJ40" s="1095"/>
      <c r="AK40" s="1095"/>
      <c r="AL40" s="1096"/>
    </row>
    <row r="41" spans="2:38" ht="20.25" customHeight="1" x14ac:dyDescent="0.15">
      <c r="B41" s="276"/>
      <c r="C41" s="49" t="s">
        <v>147</v>
      </c>
      <c r="D41" s="379" t="s">
        <v>56</v>
      </c>
      <c r="E41" s="389" t="s">
        <v>57</v>
      </c>
      <c r="F41" s="373"/>
      <c r="G41" s="368"/>
      <c r="H41" s="369"/>
      <c r="I41" s="370"/>
      <c r="J41" s="386"/>
      <c r="K41" s="390" t="s">
        <v>232</v>
      </c>
      <c r="L41" s="372" t="s">
        <v>165</v>
      </c>
      <c r="M41" s="372"/>
      <c r="N41" s="371"/>
      <c r="O41" s="391"/>
      <c r="P41" s="369"/>
      <c r="Q41" s="374"/>
      <c r="R41" s="375"/>
      <c r="S41" s="12"/>
      <c r="T41" s="12"/>
      <c r="V41" s="297" t="str">
        <f t="shared" si="5"/>
        <v>FG</v>
      </c>
      <c r="AB41" s="152"/>
    </row>
    <row r="42" spans="2:38" ht="20.25" customHeight="1" x14ac:dyDescent="0.15">
      <c r="B42" s="276"/>
      <c r="C42" s="49"/>
      <c r="D42" s="763" t="s">
        <v>43</v>
      </c>
      <c r="E42" s="765" t="s">
        <v>149</v>
      </c>
      <c r="F42" s="766"/>
      <c r="G42" s="767"/>
      <c r="H42" s="768"/>
      <c r="I42" s="769"/>
      <c r="J42" s="770"/>
      <c r="K42" s="766"/>
      <c r="L42" s="771"/>
      <c r="M42" s="772" t="s">
        <v>310</v>
      </c>
      <c r="N42" s="773" t="s">
        <v>166</v>
      </c>
      <c r="O42" s="774"/>
      <c r="P42" s="768"/>
      <c r="Q42" s="775"/>
      <c r="R42" s="776"/>
      <c r="S42" s="12"/>
      <c r="T42" s="12"/>
      <c r="V42" s="376" t="str">
        <f t="shared" si="5"/>
        <v>HI</v>
      </c>
      <c r="X42" s="301"/>
      <c r="Y42" s="583"/>
      <c r="Z42" s="584"/>
      <c r="AA42" s="3"/>
      <c r="AB42" s="152" t="s">
        <v>239</v>
      </c>
      <c r="AC42" s="302"/>
      <c r="AD42" s="302"/>
      <c r="AE42" s="302"/>
      <c r="AF42" s="302"/>
      <c r="AG42" s="302"/>
      <c r="AH42" s="302"/>
      <c r="AI42" s="302"/>
      <c r="AJ42" s="302"/>
      <c r="AK42" s="302"/>
      <c r="AL42" s="302"/>
    </row>
    <row r="43" spans="2:38" ht="20.25" customHeight="1" thickBot="1" x14ac:dyDescent="0.2">
      <c r="B43" s="277"/>
      <c r="C43" s="294"/>
      <c r="D43" s="764"/>
      <c r="E43" s="777" t="s">
        <v>518</v>
      </c>
      <c r="F43" s="597"/>
      <c r="G43" s="598"/>
      <c r="H43" s="599"/>
      <c r="I43" s="600"/>
      <c r="J43" s="601"/>
      <c r="K43" s="597"/>
      <c r="L43" s="598"/>
      <c r="M43" s="602"/>
      <c r="N43" s="601"/>
      <c r="O43" s="597"/>
      <c r="P43" s="599"/>
      <c r="Q43" s="599"/>
      <c r="R43" s="603"/>
      <c r="S43" s="12"/>
      <c r="T43" s="2"/>
      <c r="U43" s="12"/>
      <c r="V43" s="608"/>
      <c r="X43" s="301"/>
      <c r="Y43" s="301"/>
      <c r="Z43" s="377"/>
      <c r="AA43" s="3"/>
      <c r="AB43" s="558"/>
      <c r="AC43" s="605"/>
      <c r="AD43" s="605"/>
      <c r="AE43" s="605"/>
      <c r="AF43" s="605"/>
      <c r="AG43" s="605"/>
      <c r="AH43" s="605"/>
      <c r="AI43" s="1121"/>
      <c r="AJ43" s="1121"/>
      <c r="AK43" s="1121"/>
      <c r="AL43" s="1121"/>
    </row>
    <row r="44" spans="2:38" ht="20.25" customHeight="1" x14ac:dyDescent="0.15">
      <c r="B44" s="3"/>
      <c r="C44" s="3"/>
      <c r="D44" s="36"/>
      <c r="E44" s="36"/>
      <c r="F44" s="380"/>
      <c r="G44" s="381"/>
      <c r="H44" s="380"/>
      <c r="I44" s="382"/>
      <c r="J44" s="383"/>
      <c r="K44" s="380"/>
      <c r="L44" s="381"/>
      <c r="M44" s="384"/>
      <c r="N44" s="383"/>
      <c r="O44" s="394"/>
      <c r="P44" s="394"/>
      <c r="Q44" s="394"/>
      <c r="R44" s="3"/>
      <c r="S44" s="12"/>
      <c r="T44" s="12"/>
      <c r="U44" s="3"/>
      <c r="V44" s="3"/>
      <c r="AB44" s="152"/>
    </row>
    <row r="45" spans="2:38" ht="20.25" customHeight="1" x14ac:dyDescent="0.15">
      <c r="B45" s="3"/>
      <c r="C45" s="3"/>
      <c r="D45" s="36"/>
      <c r="E45" s="36"/>
      <c r="F45" s="380"/>
      <c r="G45" s="381"/>
      <c r="H45" s="380"/>
      <c r="I45" s="382"/>
      <c r="J45" s="383"/>
      <c r="K45" s="382"/>
      <c r="L45" s="383"/>
      <c r="M45" s="384"/>
      <c r="N45" s="383"/>
      <c r="O45" s="380"/>
      <c r="P45" s="380"/>
      <c r="Q45" s="380"/>
      <c r="R45" s="3"/>
      <c r="S45" s="12"/>
      <c r="T45" s="12"/>
      <c r="U45" s="3"/>
      <c r="V45" s="3"/>
      <c r="AB45" s="152"/>
    </row>
    <row r="46" spans="2:38" ht="20.25" customHeight="1" x14ac:dyDescent="0.15">
      <c r="B46" s="3"/>
      <c r="C46" s="3"/>
      <c r="D46" s="36"/>
      <c r="E46" s="36"/>
      <c r="F46" s="3"/>
      <c r="G46" s="381"/>
      <c r="H46" s="3"/>
      <c r="I46" s="377"/>
      <c r="J46" s="383"/>
      <c r="K46" s="3"/>
      <c r="L46" s="383"/>
      <c r="M46" s="384"/>
      <c r="N46" s="383"/>
      <c r="O46" s="3"/>
      <c r="P46" s="3"/>
      <c r="Q46" s="3"/>
      <c r="R46" s="3"/>
      <c r="S46" s="12"/>
      <c r="T46" s="12"/>
      <c r="U46" s="3"/>
      <c r="V46" s="3"/>
    </row>
    <row r="47" spans="2:38" ht="20.25" customHeight="1" x14ac:dyDescent="0.15">
      <c r="D47" s="26"/>
      <c r="E47" s="10"/>
    </row>
    <row r="48" spans="2:38" ht="20.25" customHeight="1" x14ac:dyDescent="0.15"/>
    <row r="49" ht="20.100000000000001" customHeight="1" x14ac:dyDescent="0.15"/>
  </sheetData>
  <mergeCells count="53">
    <mergeCell ref="AB33:AH34"/>
    <mergeCell ref="AB32:AH32"/>
    <mergeCell ref="AB3:AC3"/>
    <mergeCell ref="AB31:AH31"/>
    <mergeCell ref="AB28:AH28"/>
    <mergeCell ref="AB30:AH30"/>
    <mergeCell ref="AB7:AF7"/>
    <mergeCell ref="AB24:AL24"/>
    <mergeCell ref="AI25:AL25"/>
    <mergeCell ref="AB25:AH25"/>
    <mergeCell ref="C13:C14"/>
    <mergeCell ref="D15:D16"/>
    <mergeCell ref="O3:R3"/>
    <mergeCell ref="Z33:Z34"/>
    <mergeCell ref="Y33:Y34"/>
    <mergeCell ref="D17:D18"/>
    <mergeCell ref="X24:AA25"/>
    <mergeCell ref="T15:T25"/>
    <mergeCell ref="X3:X4"/>
    <mergeCell ref="AA3:AA4"/>
    <mergeCell ref="AA33:AA34"/>
    <mergeCell ref="X7:AA8"/>
    <mergeCell ref="AA26:AA27"/>
    <mergeCell ref="Z26:Z27"/>
    <mergeCell ref="Y26:Y27"/>
    <mergeCell ref="B3:B5"/>
    <mergeCell ref="C3:E5"/>
    <mergeCell ref="O1:P1"/>
    <mergeCell ref="K3:N3"/>
    <mergeCell ref="C10:C12"/>
    <mergeCell ref="F3:J3"/>
    <mergeCell ref="AI43:AL43"/>
    <mergeCell ref="AI39:AL39"/>
    <mergeCell ref="AI36:AL36"/>
    <mergeCell ref="AI37:AL37"/>
    <mergeCell ref="AI40:AL40"/>
    <mergeCell ref="AI38:AL38"/>
    <mergeCell ref="AI35:AL35"/>
    <mergeCell ref="AI29:AL29"/>
    <mergeCell ref="AI26:AL27"/>
    <mergeCell ref="AI28:AL28"/>
    <mergeCell ref="AB40:AH40"/>
    <mergeCell ref="AB36:AH36"/>
    <mergeCell ref="AB37:AH37"/>
    <mergeCell ref="AB39:AH39"/>
    <mergeCell ref="AB35:AH35"/>
    <mergeCell ref="AB38:AH38"/>
    <mergeCell ref="AI33:AL34"/>
    <mergeCell ref="AI32:AL32"/>
    <mergeCell ref="AI30:AL30"/>
    <mergeCell ref="AI31:AL31"/>
    <mergeCell ref="AB29:AH29"/>
    <mergeCell ref="AB26:AH27"/>
  </mergeCells>
  <phoneticPr fontId="2"/>
  <pageMargins left="0.70866141732283472" right="0.70866141732283472" top="0.74803149606299213" bottom="0.74803149606299213" header="0.31496062992125984" footer="0.31496062992125984"/>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N18"/>
  <sheetViews>
    <sheetView workbookViewId="0"/>
  </sheetViews>
  <sheetFormatPr defaultRowHeight="13.5" x14ac:dyDescent="0.15"/>
  <cols>
    <col min="1" max="1" width="3.875" customWidth="1"/>
    <col min="2" max="2" width="19.75" customWidth="1"/>
    <col min="3" max="7" width="10.625" customWidth="1"/>
    <col min="14" max="14" width="31" customWidth="1"/>
  </cols>
  <sheetData>
    <row r="1" spans="2:14" s="2" customFormat="1" ht="20.100000000000001" customHeight="1" thickBot="1" x14ac:dyDescent="0.2">
      <c r="B1" s="43" t="s">
        <v>218</v>
      </c>
      <c r="K1" s="17" t="s">
        <v>10</v>
      </c>
      <c r="L1" s="97">
        <f>'[2]１．所有者情報等入力シート'!G1</f>
        <v>0</v>
      </c>
    </row>
    <row r="2" spans="2:14" s="2" customFormat="1" ht="20.100000000000001" customHeight="1" x14ac:dyDescent="0.15">
      <c r="B2" s="54"/>
    </row>
    <row r="3" spans="2:14" s="2" customFormat="1" ht="20.100000000000001" customHeight="1" x14ac:dyDescent="0.15">
      <c r="B3" s="76"/>
      <c r="K3" s="2" t="s">
        <v>48</v>
      </c>
      <c r="L3" s="93">
        <f>'[2]１．所有者情報等入力シート'!D10</f>
        <v>0</v>
      </c>
    </row>
    <row r="4" spans="2:14" s="2" customFormat="1" ht="20.100000000000001" customHeight="1" x14ac:dyDescent="0.15">
      <c r="C4" s="38"/>
      <c r="D4" s="38"/>
      <c r="E4" s="38"/>
      <c r="F4" s="38"/>
    </row>
    <row r="5" spans="2:14" s="2" customFormat="1" ht="13.5" customHeight="1" x14ac:dyDescent="0.15">
      <c r="B5" s="133" t="s">
        <v>162</v>
      </c>
      <c r="C5" s="134" t="s">
        <v>187</v>
      </c>
      <c r="D5" s="134" t="s">
        <v>189</v>
      </c>
      <c r="E5" s="134" t="s">
        <v>188</v>
      </c>
      <c r="F5" s="134" t="s">
        <v>190</v>
      </c>
      <c r="G5" s="134" t="s">
        <v>191</v>
      </c>
      <c r="H5" s="134" t="s">
        <v>192</v>
      </c>
      <c r="I5" s="134" t="s">
        <v>193</v>
      </c>
      <c r="J5" s="134" t="s">
        <v>194</v>
      </c>
      <c r="K5" s="134" t="s">
        <v>195</v>
      </c>
      <c r="L5" s="134" t="s">
        <v>196</v>
      </c>
      <c r="N5" s="133" t="s">
        <v>223</v>
      </c>
    </row>
    <row r="6" spans="2:14" s="2" customFormat="1" ht="13.5" customHeight="1" x14ac:dyDescent="0.15">
      <c r="B6" s="127" t="s">
        <v>197</v>
      </c>
      <c r="C6" s="131" t="s">
        <v>198</v>
      </c>
      <c r="D6" s="131" t="s">
        <v>198</v>
      </c>
      <c r="E6" s="131" t="s">
        <v>198</v>
      </c>
      <c r="F6" s="131" t="s">
        <v>198</v>
      </c>
      <c r="G6" s="131" t="s">
        <v>198</v>
      </c>
      <c r="H6" s="131" t="s">
        <v>198</v>
      </c>
      <c r="I6" s="131" t="s">
        <v>198</v>
      </c>
      <c r="J6" s="131" t="s">
        <v>198</v>
      </c>
      <c r="K6" s="131" t="s">
        <v>198</v>
      </c>
      <c r="L6" s="131" t="s">
        <v>198</v>
      </c>
      <c r="N6" s="127" t="s">
        <v>229</v>
      </c>
    </row>
    <row r="7" spans="2:14" s="2" customFormat="1" ht="13.5" customHeight="1" x14ac:dyDescent="0.15">
      <c r="B7" s="128" t="s">
        <v>199</v>
      </c>
      <c r="C7" s="132"/>
      <c r="D7" s="132" t="s">
        <v>210</v>
      </c>
      <c r="E7" s="132"/>
      <c r="F7" s="132" t="s">
        <v>210</v>
      </c>
      <c r="G7" s="132"/>
      <c r="H7" s="132" t="s">
        <v>211</v>
      </c>
      <c r="I7" s="132"/>
      <c r="J7" s="132" t="s">
        <v>210</v>
      </c>
      <c r="K7" s="132"/>
      <c r="L7" s="132" t="s">
        <v>210</v>
      </c>
      <c r="N7" s="128" t="s">
        <v>221</v>
      </c>
    </row>
    <row r="8" spans="2:14" s="2" customFormat="1" ht="13.5" customHeight="1" x14ac:dyDescent="0.15">
      <c r="B8" s="128" t="s">
        <v>200</v>
      </c>
      <c r="C8" s="132"/>
      <c r="D8" s="132" t="s">
        <v>210</v>
      </c>
      <c r="E8" s="132"/>
      <c r="F8" s="132" t="s">
        <v>210</v>
      </c>
      <c r="G8" s="132"/>
      <c r="H8" s="132" t="s">
        <v>210</v>
      </c>
      <c r="I8" s="132"/>
      <c r="J8" s="132" t="s">
        <v>210</v>
      </c>
      <c r="K8" s="132"/>
      <c r="L8" s="132" t="s">
        <v>210</v>
      </c>
      <c r="N8" s="128" t="s">
        <v>222</v>
      </c>
    </row>
    <row r="9" spans="2:14" s="2" customFormat="1" ht="13.5" customHeight="1" x14ac:dyDescent="0.15">
      <c r="B9" s="128" t="s">
        <v>201</v>
      </c>
      <c r="C9" s="132"/>
      <c r="D9" s="132" t="s">
        <v>212</v>
      </c>
      <c r="E9" s="132"/>
      <c r="F9" s="132" t="s">
        <v>213</v>
      </c>
      <c r="G9" s="132"/>
      <c r="H9" s="132" t="s">
        <v>212</v>
      </c>
      <c r="I9" s="132"/>
      <c r="J9" s="132" t="s">
        <v>213</v>
      </c>
      <c r="K9" s="132"/>
      <c r="L9" s="132" t="s">
        <v>212</v>
      </c>
      <c r="N9" s="128" t="s">
        <v>224</v>
      </c>
    </row>
    <row r="10" spans="2:14" s="2" customFormat="1" ht="13.5" customHeight="1" x14ac:dyDescent="0.15">
      <c r="B10" s="128" t="s">
        <v>202</v>
      </c>
      <c r="C10" s="132"/>
      <c r="D10" s="132" t="s">
        <v>214</v>
      </c>
      <c r="E10" s="132"/>
      <c r="F10" s="132" t="s">
        <v>214</v>
      </c>
      <c r="G10" s="132"/>
      <c r="H10" s="132" t="s">
        <v>215</v>
      </c>
      <c r="I10" s="132"/>
      <c r="J10" s="132" t="s">
        <v>214</v>
      </c>
      <c r="K10" s="132"/>
      <c r="L10" s="132" t="s">
        <v>214</v>
      </c>
      <c r="N10" s="128" t="s">
        <v>224</v>
      </c>
    </row>
    <row r="11" spans="2:14" s="2" customFormat="1" ht="13.5" customHeight="1" x14ac:dyDescent="0.15">
      <c r="B11" s="128" t="s">
        <v>203</v>
      </c>
      <c r="C11" s="132"/>
      <c r="D11" s="132" t="s">
        <v>210</v>
      </c>
      <c r="E11" s="132"/>
      <c r="F11" s="132" t="s">
        <v>210</v>
      </c>
      <c r="G11" s="132"/>
      <c r="H11" s="132" t="s">
        <v>216</v>
      </c>
      <c r="I11" s="132"/>
      <c r="J11" s="132" t="s">
        <v>210</v>
      </c>
      <c r="K11" s="132"/>
      <c r="L11" s="132" t="s">
        <v>210</v>
      </c>
      <c r="N11" s="128" t="s">
        <v>225</v>
      </c>
    </row>
    <row r="12" spans="2:14" s="2" customFormat="1" ht="13.5" customHeight="1" x14ac:dyDescent="0.15">
      <c r="B12" s="128" t="s">
        <v>204</v>
      </c>
      <c r="C12" s="132" t="s">
        <v>210</v>
      </c>
      <c r="D12" s="132" t="s">
        <v>210</v>
      </c>
      <c r="E12" s="132" t="s">
        <v>210</v>
      </c>
      <c r="F12" s="132" t="s">
        <v>210</v>
      </c>
      <c r="G12" s="132" t="s">
        <v>210</v>
      </c>
      <c r="H12" s="132" t="s">
        <v>210</v>
      </c>
      <c r="I12" s="132" t="s">
        <v>210</v>
      </c>
      <c r="J12" s="132" t="s">
        <v>210</v>
      </c>
      <c r="K12" s="132" t="s">
        <v>210</v>
      </c>
      <c r="L12" s="132" t="s">
        <v>210</v>
      </c>
      <c r="N12" s="128"/>
    </row>
    <row r="13" spans="2:14" s="2" customFormat="1" ht="13.5" customHeight="1" x14ac:dyDescent="0.15">
      <c r="B13" s="128" t="s">
        <v>205</v>
      </c>
      <c r="C13" s="132"/>
      <c r="D13" s="132" t="s">
        <v>214</v>
      </c>
      <c r="E13" s="132"/>
      <c r="F13" s="132" t="s">
        <v>214</v>
      </c>
      <c r="G13" s="132"/>
      <c r="H13" s="132" t="s">
        <v>216</v>
      </c>
      <c r="I13" s="132"/>
      <c r="J13" s="132" t="s">
        <v>214</v>
      </c>
      <c r="K13" s="132"/>
      <c r="L13" s="132" t="s">
        <v>214</v>
      </c>
      <c r="N13" s="128"/>
    </row>
    <row r="14" spans="2:14" s="2" customFormat="1" ht="13.5" customHeight="1" x14ac:dyDescent="0.15">
      <c r="B14" s="129" t="s">
        <v>206</v>
      </c>
      <c r="C14" s="132"/>
      <c r="D14" s="132" t="s">
        <v>216</v>
      </c>
      <c r="E14" s="132"/>
      <c r="F14" s="132" t="s">
        <v>216</v>
      </c>
      <c r="G14" s="132"/>
      <c r="H14" s="132" t="s">
        <v>216</v>
      </c>
      <c r="I14" s="132"/>
      <c r="J14" s="132" t="s">
        <v>216</v>
      </c>
      <c r="K14" s="132"/>
      <c r="L14" s="132" t="s">
        <v>216</v>
      </c>
      <c r="N14" s="129" t="s">
        <v>226</v>
      </c>
    </row>
    <row r="15" spans="2:14" x14ac:dyDescent="0.15">
      <c r="B15" s="128" t="s">
        <v>207</v>
      </c>
      <c r="C15" s="135"/>
      <c r="D15" s="132" t="s">
        <v>216</v>
      </c>
      <c r="E15" s="132"/>
      <c r="F15" s="132" t="s">
        <v>216</v>
      </c>
      <c r="G15" s="132"/>
      <c r="H15" s="132" t="s">
        <v>216</v>
      </c>
      <c r="I15" s="132"/>
      <c r="J15" s="132" t="s">
        <v>216</v>
      </c>
      <c r="K15" s="132"/>
      <c r="L15" s="132" t="s">
        <v>216</v>
      </c>
      <c r="N15" s="128" t="s">
        <v>227</v>
      </c>
    </row>
    <row r="16" spans="2:14" x14ac:dyDescent="0.15">
      <c r="B16" s="130" t="s">
        <v>208</v>
      </c>
      <c r="C16" s="136"/>
      <c r="D16" s="136" t="s">
        <v>217</v>
      </c>
      <c r="E16" s="136"/>
      <c r="F16" s="136" t="s">
        <v>217</v>
      </c>
      <c r="G16" s="136"/>
      <c r="H16" s="136" t="s">
        <v>216</v>
      </c>
      <c r="I16" s="136"/>
      <c r="J16" s="136" t="s">
        <v>217</v>
      </c>
      <c r="K16" s="136"/>
      <c r="L16" s="136" t="s">
        <v>217</v>
      </c>
      <c r="N16" s="130"/>
    </row>
    <row r="17" spans="2:14" x14ac:dyDescent="0.15">
      <c r="B17" s="118" t="s">
        <v>209</v>
      </c>
      <c r="C17" s="122">
        <v>15</v>
      </c>
      <c r="D17" s="122">
        <v>180</v>
      </c>
      <c r="E17" s="122">
        <v>30</v>
      </c>
      <c r="F17" s="122">
        <v>200</v>
      </c>
      <c r="G17" s="122">
        <v>30</v>
      </c>
      <c r="H17" s="122">
        <v>400</v>
      </c>
      <c r="I17" s="122">
        <v>30</v>
      </c>
      <c r="J17" s="122">
        <v>200</v>
      </c>
      <c r="K17" s="122">
        <v>30</v>
      </c>
      <c r="L17" s="122">
        <v>180</v>
      </c>
      <c r="M17">
        <f>SUM(C17:L17)</f>
        <v>1295</v>
      </c>
      <c r="N17" s="118" t="s">
        <v>228</v>
      </c>
    </row>
    <row r="18" spans="2:14" x14ac:dyDescent="0.15">
      <c r="B18" t="s">
        <v>220</v>
      </c>
      <c r="J18" s="9"/>
      <c r="K18" s="137"/>
      <c r="L18" s="138" t="s">
        <v>219</v>
      </c>
      <c r="N18" s="139" t="s">
        <v>230</v>
      </c>
    </row>
  </sheetData>
  <phoneticPr fontId="2"/>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5"/>
  <sheetViews>
    <sheetView workbookViewId="0"/>
  </sheetViews>
  <sheetFormatPr defaultRowHeight="13.5" x14ac:dyDescent="0.15"/>
  <cols>
    <col min="1" max="1" width="4.875" customWidth="1"/>
    <col min="2" max="2" width="15" customWidth="1"/>
    <col min="3" max="5" width="10.625" customWidth="1"/>
    <col min="6" max="6" width="5.625" customWidth="1"/>
    <col min="7" max="7" width="10.625" customWidth="1"/>
    <col min="8" max="8" width="5.625" customWidth="1"/>
    <col min="9" max="9" width="10.625" customWidth="1"/>
    <col min="10" max="10" width="5.625" customWidth="1"/>
    <col min="11" max="11" width="10.625" customWidth="1"/>
    <col min="12" max="12" width="5.625" customWidth="1"/>
    <col min="13" max="16" width="10.625" customWidth="1"/>
  </cols>
  <sheetData>
    <row r="1" spans="1:16" s="38" customFormat="1" x14ac:dyDescent="0.15">
      <c r="A1" s="91" t="s">
        <v>131</v>
      </c>
      <c r="B1" s="91"/>
      <c r="C1" s="91"/>
      <c r="D1" s="91"/>
      <c r="E1" s="92"/>
      <c r="F1" s="91"/>
      <c r="G1" s="92"/>
      <c r="H1" s="91"/>
      <c r="I1" s="92"/>
      <c r="J1" s="91"/>
      <c r="K1" s="92"/>
      <c r="L1" s="91"/>
      <c r="M1" s="91"/>
      <c r="N1" s="91"/>
      <c r="O1" s="91"/>
      <c r="P1" s="91"/>
    </row>
    <row r="2" spans="1:16" s="38" customFormat="1" x14ac:dyDescent="0.15">
      <c r="A2" s="22">
        <v>1</v>
      </c>
      <c r="B2" s="38" t="s">
        <v>82</v>
      </c>
      <c r="C2" s="38" t="s">
        <v>83</v>
      </c>
      <c r="D2" s="38" t="s">
        <v>84</v>
      </c>
      <c r="E2" s="78" t="s">
        <v>85</v>
      </c>
      <c r="F2" s="38" t="s">
        <v>86</v>
      </c>
      <c r="G2" s="78" t="s">
        <v>87</v>
      </c>
      <c r="H2" s="38" t="s">
        <v>88</v>
      </c>
      <c r="I2" s="78" t="s">
        <v>89</v>
      </c>
      <c r="J2" s="38" t="s">
        <v>90</v>
      </c>
      <c r="K2" s="78"/>
      <c r="N2" s="38" t="s">
        <v>91</v>
      </c>
    </row>
    <row r="3" spans="1:16" s="38" customFormat="1" x14ac:dyDescent="0.15">
      <c r="A3" s="22"/>
      <c r="D3" s="34"/>
      <c r="E3" s="78"/>
      <c r="F3" s="79">
        <v>0.03</v>
      </c>
      <c r="G3" s="78"/>
      <c r="H3" s="80">
        <v>6</v>
      </c>
      <c r="I3" s="78"/>
      <c r="J3" s="34"/>
      <c r="K3" s="78"/>
    </row>
    <row r="4" spans="1:16" s="38" customFormat="1" x14ac:dyDescent="0.15">
      <c r="A4" s="22"/>
      <c r="C4" s="38" t="s">
        <v>56</v>
      </c>
      <c r="D4" s="38" t="s">
        <v>84</v>
      </c>
      <c r="E4" s="78" t="s">
        <v>85</v>
      </c>
      <c r="F4" s="38" t="s">
        <v>86</v>
      </c>
      <c r="G4" s="78" t="s">
        <v>87</v>
      </c>
      <c r="H4" s="38" t="s">
        <v>88</v>
      </c>
      <c r="I4" s="78" t="s">
        <v>85</v>
      </c>
      <c r="J4" s="38" t="s">
        <v>92</v>
      </c>
      <c r="K4" s="78" t="s">
        <v>89</v>
      </c>
      <c r="L4" s="38" t="s">
        <v>93</v>
      </c>
    </row>
    <row r="5" spans="1:16" s="38" customFormat="1" x14ac:dyDescent="0.15">
      <c r="A5" s="22"/>
      <c r="D5" s="34"/>
      <c r="E5" s="78"/>
      <c r="F5" s="79">
        <v>0.03</v>
      </c>
      <c r="G5" s="78"/>
      <c r="H5" s="80">
        <v>6</v>
      </c>
      <c r="I5" s="78"/>
      <c r="J5" s="34"/>
      <c r="K5" s="78"/>
      <c r="L5" s="34"/>
    </row>
    <row r="6" spans="1:16" s="38" customFormat="1" x14ac:dyDescent="0.15">
      <c r="A6" s="22"/>
      <c r="E6" s="78"/>
      <c r="G6" s="78"/>
      <c r="I6" s="78"/>
      <c r="K6" s="78"/>
    </row>
    <row r="7" spans="1:16" s="38" customFormat="1" x14ac:dyDescent="0.15">
      <c r="A7" s="22">
        <v>2</v>
      </c>
      <c r="B7" s="38" t="s">
        <v>94</v>
      </c>
      <c r="C7" s="38" t="s">
        <v>83</v>
      </c>
      <c r="D7" s="38" t="s">
        <v>95</v>
      </c>
      <c r="E7" s="78" t="s">
        <v>85</v>
      </c>
      <c r="F7" s="38" t="s">
        <v>96</v>
      </c>
      <c r="G7" s="78" t="s">
        <v>89</v>
      </c>
      <c r="H7" s="38" t="s">
        <v>97</v>
      </c>
      <c r="N7" s="38" t="s">
        <v>98</v>
      </c>
    </row>
    <row r="8" spans="1:16" s="38" customFormat="1" x14ac:dyDescent="0.15">
      <c r="A8" s="22"/>
      <c r="D8" s="34"/>
      <c r="E8" s="78"/>
      <c r="F8" s="34"/>
      <c r="G8" s="78"/>
      <c r="H8" s="34"/>
    </row>
    <row r="9" spans="1:16" s="38" customFormat="1" x14ac:dyDescent="0.15">
      <c r="A9" s="22"/>
      <c r="D9" s="36"/>
      <c r="E9" s="78"/>
      <c r="F9" s="36"/>
      <c r="G9" s="78"/>
      <c r="H9" s="36"/>
    </row>
    <row r="10" spans="1:16" s="38" customFormat="1" x14ac:dyDescent="0.15">
      <c r="A10" s="22"/>
      <c r="D10" s="38" t="s">
        <v>25</v>
      </c>
      <c r="E10" s="78"/>
      <c r="G10" s="78"/>
      <c r="I10" s="78"/>
      <c r="K10" s="78"/>
    </row>
    <row r="11" spans="1:16" s="38" customFormat="1" x14ac:dyDescent="0.15">
      <c r="A11" s="22">
        <v>3</v>
      </c>
      <c r="B11" s="38" t="s">
        <v>99</v>
      </c>
      <c r="D11" s="34" t="s">
        <v>100</v>
      </c>
      <c r="E11" s="78"/>
      <c r="G11" s="78"/>
      <c r="I11" s="78"/>
      <c r="K11" s="78"/>
      <c r="N11" s="38" t="s">
        <v>101</v>
      </c>
    </row>
    <row r="12" spans="1:16" s="38" customFormat="1" x14ac:dyDescent="0.15">
      <c r="A12" s="22"/>
      <c r="E12" s="78"/>
      <c r="G12" s="78"/>
      <c r="I12" s="78"/>
      <c r="K12" s="78"/>
    </row>
    <row r="13" spans="1:16" s="38" customFormat="1" x14ac:dyDescent="0.15">
      <c r="A13" s="22">
        <v>4</v>
      </c>
      <c r="B13" s="38" t="s">
        <v>102</v>
      </c>
      <c r="D13" s="38" t="s">
        <v>25</v>
      </c>
      <c r="E13" s="78"/>
      <c r="G13" s="78"/>
      <c r="I13" s="78"/>
      <c r="K13" s="78"/>
      <c r="N13" s="38" t="s">
        <v>103</v>
      </c>
    </row>
    <row r="14" spans="1:16" s="38" customFormat="1" x14ac:dyDescent="0.15">
      <c r="A14" s="22"/>
      <c r="D14" s="34" t="s">
        <v>104</v>
      </c>
      <c r="E14" s="78"/>
      <c r="G14" s="78"/>
      <c r="I14" s="78"/>
      <c r="K14" s="78"/>
      <c r="N14" s="38" t="s">
        <v>105</v>
      </c>
    </row>
    <row r="15" spans="1:16" s="38" customFormat="1" x14ac:dyDescent="0.15">
      <c r="A15" s="22"/>
      <c r="E15" s="78"/>
      <c r="G15" s="78"/>
      <c r="I15" s="78"/>
      <c r="K15" s="78"/>
    </row>
    <row r="16" spans="1:16" s="38" customFormat="1" x14ac:dyDescent="0.15">
      <c r="A16" s="22">
        <v>5</v>
      </c>
      <c r="B16" s="38" t="s">
        <v>106</v>
      </c>
      <c r="E16" s="78"/>
      <c r="G16" s="78"/>
      <c r="I16" s="78"/>
      <c r="K16" s="78"/>
      <c r="N16" s="38" t="s">
        <v>107</v>
      </c>
    </row>
    <row r="19" spans="1:16" s="38" customFormat="1" x14ac:dyDescent="0.15">
      <c r="A19" s="91" t="s">
        <v>132</v>
      </c>
      <c r="B19" s="91"/>
      <c r="C19" s="91"/>
      <c r="D19" s="91"/>
      <c r="E19" s="91"/>
      <c r="F19" s="92"/>
      <c r="G19" s="91"/>
      <c r="H19" s="92"/>
      <c r="I19" s="91"/>
      <c r="J19" s="92"/>
      <c r="K19" s="91"/>
      <c r="L19" s="92"/>
      <c r="M19" s="91"/>
      <c r="N19" s="91"/>
      <c r="O19" s="91"/>
      <c r="P19" s="91"/>
    </row>
    <row r="20" spans="1:16" s="38" customFormat="1" x14ac:dyDescent="0.15">
      <c r="A20" s="22">
        <v>1</v>
      </c>
      <c r="B20" s="38" t="s">
        <v>129</v>
      </c>
      <c r="C20" s="38" t="s">
        <v>112</v>
      </c>
      <c r="E20" s="38" t="s">
        <v>130</v>
      </c>
      <c r="F20" s="78"/>
      <c r="H20" s="78"/>
      <c r="I20" s="38" t="s">
        <v>92</v>
      </c>
      <c r="J20" s="78" t="s">
        <v>89</v>
      </c>
      <c r="K20" s="38" t="s">
        <v>112</v>
      </c>
      <c r="L20" s="78"/>
    </row>
    <row r="21" spans="1:16" s="38" customFormat="1" x14ac:dyDescent="0.15">
      <c r="A21" s="22"/>
      <c r="E21" s="86"/>
      <c r="F21" s="78" t="s">
        <v>85</v>
      </c>
      <c r="G21" s="87">
        <v>12</v>
      </c>
      <c r="H21" s="78" t="s">
        <v>85</v>
      </c>
      <c r="I21" s="34">
        <v>1.08</v>
      </c>
      <c r="J21" s="78"/>
      <c r="K21" s="15"/>
      <c r="L21" s="78"/>
    </row>
    <row r="22" spans="1:16" s="38" customFormat="1" x14ac:dyDescent="0.15">
      <c r="A22" s="22"/>
      <c r="E22" s="36"/>
      <c r="F22" s="78"/>
      <c r="G22" s="81"/>
      <c r="H22" s="78"/>
      <c r="I22" s="36"/>
      <c r="J22" s="78"/>
      <c r="K22" s="36"/>
      <c r="L22" s="78"/>
    </row>
    <row r="23" spans="1:16" s="38" customFormat="1" x14ac:dyDescent="0.15">
      <c r="A23" s="22">
        <v>2</v>
      </c>
      <c r="B23" s="38" t="s">
        <v>108</v>
      </c>
      <c r="C23" s="38" t="s">
        <v>109</v>
      </c>
      <c r="E23" s="34"/>
      <c r="F23" s="78"/>
      <c r="G23" s="81"/>
      <c r="H23" s="78"/>
      <c r="I23" s="36"/>
      <c r="J23" s="78"/>
      <c r="K23" s="36"/>
      <c r="L23" s="78"/>
      <c r="M23" s="36" t="s">
        <v>110</v>
      </c>
    </row>
    <row r="24" spans="1:16" s="38" customFormat="1" x14ac:dyDescent="0.15">
      <c r="A24" s="22"/>
      <c r="E24" s="36"/>
      <c r="F24" s="78"/>
      <c r="G24" s="81"/>
      <c r="H24" s="78"/>
      <c r="I24" s="36"/>
      <c r="J24" s="78"/>
      <c r="K24" s="36"/>
      <c r="L24" s="78"/>
    </row>
    <row r="25" spans="1:16" s="38" customFormat="1" x14ac:dyDescent="0.15">
      <c r="A25" s="22">
        <v>3</v>
      </c>
      <c r="B25" s="38" t="s">
        <v>111</v>
      </c>
      <c r="C25" s="38" t="s">
        <v>37</v>
      </c>
      <c r="D25" s="38" t="s">
        <v>44</v>
      </c>
      <c r="E25" s="34"/>
      <c r="F25" s="78"/>
      <c r="H25" s="78"/>
      <c r="J25" s="78"/>
      <c r="L25" s="78"/>
    </row>
    <row r="26" spans="1:16" s="38" customFormat="1" x14ac:dyDescent="0.15">
      <c r="A26" s="22"/>
      <c r="F26" s="78"/>
      <c r="H26" s="78"/>
      <c r="J26" s="78"/>
      <c r="L26" s="78"/>
    </row>
    <row r="27" spans="1:16" s="38" customFormat="1" x14ac:dyDescent="0.15">
      <c r="A27" s="22"/>
      <c r="D27" s="38" t="s">
        <v>22</v>
      </c>
      <c r="E27" s="34"/>
      <c r="F27" s="78"/>
      <c r="H27" s="78"/>
      <c r="J27" s="78"/>
      <c r="L27" s="78"/>
    </row>
    <row r="28" spans="1:16" s="38" customFormat="1" x14ac:dyDescent="0.15">
      <c r="A28" s="22"/>
      <c r="F28" s="78"/>
      <c r="H28" s="78"/>
      <c r="J28" s="78"/>
      <c r="L28" s="78"/>
    </row>
    <row r="29" spans="1:16" s="38" customFormat="1" x14ac:dyDescent="0.15">
      <c r="A29" s="22"/>
      <c r="D29" s="38" t="s">
        <v>33</v>
      </c>
      <c r="E29" s="38" t="s">
        <v>112</v>
      </c>
      <c r="F29" s="78"/>
      <c r="H29" s="78"/>
      <c r="I29" s="38" t="s">
        <v>113</v>
      </c>
      <c r="J29" s="78" t="s">
        <v>89</v>
      </c>
      <c r="K29" s="38" t="s">
        <v>33</v>
      </c>
      <c r="L29" s="78"/>
      <c r="M29" s="38" t="s">
        <v>114</v>
      </c>
    </row>
    <row r="30" spans="1:16" s="38" customFormat="1" x14ac:dyDescent="0.15">
      <c r="A30" s="22"/>
      <c r="E30" s="82">
        <f>K21</f>
        <v>0</v>
      </c>
      <c r="F30" s="78" t="s">
        <v>85</v>
      </c>
      <c r="G30" s="79">
        <v>0.05</v>
      </c>
      <c r="H30" s="78" t="s">
        <v>85</v>
      </c>
      <c r="I30" s="83">
        <v>1.08</v>
      </c>
      <c r="J30" s="78"/>
      <c r="K30" s="34"/>
      <c r="L30" s="78"/>
    </row>
    <row r="31" spans="1:16" s="38" customFormat="1" x14ac:dyDescent="0.15">
      <c r="A31" s="22"/>
      <c r="F31" s="78"/>
      <c r="H31" s="78"/>
      <c r="J31" s="78"/>
      <c r="L31" s="78"/>
    </row>
    <row r="32" spans="1:16" s="38" customFormat="1" x14ac:dyDescent="0.15">
      <c r="A32" s="22">
        <v>4</v>
      </c>
      <c r="B32" s="38" t="s">
        <v>115</v>
      </c>
      <c r="C32" s="38" t="s">
        <v>116</v>
      </c>
      <c r="E32" s="38" t="s">
        <v>117</v>
      </c>
      <c r="F32" s="78"/>
      <c r="H32" s="78"/>
      <c r="I32" s="38" t="s">
        <v>92</v>
      </c>
      <c r="J32" s="78" t="s">
        <v>89</v>
      </c>
      <c r="K32" s="38" t="s">
        <v>118</v>
      </c>
      <c r="M32" s="38" t="s">
        <v>119</v>
      </c>
    </row>
    <row r="33" spans="1:13" s="38" customFormat="1" x14ac:dyDescent="0.15">
      <c r="A33" s="22"/>
      <c r="E33" s="80">
        <v>80</v>
      </c>
      <c r="F33" s="78" t="s">
        <v>85</v>
      </c>
      <c r="G33" s="84">
        <v>1</v>
      </c>
      <c r="H33" s="78" t="s">
        <v>85</v>
      </c>
      <c r="I33" s="34">
        <v>1.08</v>
      </c>
      <c r="J33" s="78"/>
      <c r="K33" s="34"/>
    </row>
    <row r="34" spans="1:13" s="38" customFormat="1" x14ac:dyDescent="0.15">
      <c r="A34" s="22"/>
      <c r="F34" s="78"/>
      <c r="H34" s="78"/>
      <c r="J34" s="78"/>
      <c r="L34" s="78"/>
    </row>
    <row r="35" spans="1:13" s="38" customFormat="1" x14ac:dyDescent="0.15">
      <c r="A35" s="22"/>
      <c r="C35" s="38" t="s">
        <v>120</v>
      </c>
      <c r="E35" s="38" t="s">
        <v>117</v>
      </c>
      <c r="F35" s="78"/>
      <c r="H35" s="78"/>
      <c r="I35" s="38" t="s">
        <v>92</v>
      </c>
      <c r="J35" s="78" t="s">
        <v>89</v>
      </c>
      <c r="K35" s="38" t="s">
        <v>118</v>
      </c>
      <c r="M35" s="38" t="s">
        <v>121</v>
      </c>
    </row>
    <row r="36" spans="1:13" s="38" customFormat="1" x14ac:dyDescent="0.15">
      <c r="A36" s="22"/>
      <c r="E36" s="80">
        <v>10</v>
      </c>
      <c r="F36" s="78" t="s">
        <v>85</v>
      </c>
      <c r="G36" s="84">
        <v>1</v>
      </c>
      <c r="H36" s="78" t="s">
        <v>85</v>
      </c>
      <c r="I36" s="34">
        <v>1.08</v>
      </c>
      <c r="J36" s="78"/>
      <c r="K36" s="34"/>
    </row>
    <row r="37" spans="1:13" s="38" customFormat="1" x14ac:dyDescent="0.15">
      <c r="A37" s="22"/>
      <c r="F37" s="78"/>
      <c r="H37" s="78"/>
      <c r="J37" s="78"/>
      <c r="L37" s="78"/>
    </row>
    <row r="38" spans="1:13" s="38" customFormat="1" x14ac:dyDescent="0.15">
      <c r="A38" s="22"/>
      <c r="C38" s="38" t="s">
        <v>82</v>
      </c>
      <c r="E38" s="38" t="s">
        <v>122</v>
      </c>
      <c r="F38" s="78"/>
      <c r="G38" s="38" t="s">
        <v>92</v>
      </c>
      <c r="H38" s="78" t="s">
        <v>89</v>
      </c>
      <c r="I38" s="38" t="s">
        <v>82</v>
      </c>
      <c r="J38" s="78"/>
      <c r="L38" s="78"/>
      <c r="M38" s="38" t="s">
        <v>123</v>
      </c>
    </row>
    <row r="39" spans="1:13" s="38" customFormat="1" x14ac:dyDescent="0.15">
      <c r="A39" s="22"/>
      <c r="E39" s="82">
        <f>K21*0.5</f>
        <v>0</v>
      </c>
      <c r="F39" s="78" t="s">
        <v>85</v>
      </c>
      <c r="G39" s="34">
        <v>1.08</v>
      </c>
      <c r="H39" s="78"/>
      <c r="I39" s="34"/>
      <c r="J39" s="78"/>
      <c r="L39" s="78"/>
    </row>
    <row r="40" spans="1:13" s="38" customFormat="1" x14ac:dyDescent="0.15">
      <c r="A40" s="22"/>
      <c r="F40" s="78"/>
      <c r="H40" s="78"/>
      <c r="J40" s="78"/>
      <c r="L40" s="78"/>
    </row>
    <row r="41" spans="1:13" s="38" customFormat="1" x14ac:dyDescent="0.15">
      <c r="A41" s="22"/>
      <c r="C41" s="38" t="s">
        <v>124</v>
      </c>
      <c r="E41" s="38" t="s">
        <v>125</v>
      </c>
      <c r="F41" s="78"/>
      <c r="G41" s="38" t="s">
        <v>92</v>
      </c>
      <c r="H41" s="78" t="s">
        <v>89</v>
      </c>
      <c r="I41" s="38" t="s">
        <v>73</v>
      </c>
      <c r="J41" s="78"/>
      <c r="L41" s="78"/>
      <c r="M41" s="38" t="s">
        <v>126</v>
      </c>
    </row>
    <row r="42" spans="1:13" s="38" customFormat="1" x14ac:dyDescent="0.15">
      <c r="A42" s="22"/>
      <c r="E42" s="80">
        <v>3.3</v>
      </c>
      <c r="F42" s="78" t="s">
        <v>85</v>
      </c>
      <c r="G42" s="34">
        <v>1.08</v>
      </c>
      <c r="H42" s="78"/>
      <c r="I42" s="34"/>
      <c r="J42" s="78"/>
      <c r="L42" s="78"/>
    </row>
    <row r="43" spans="1:13" s="38" customFormat="1" x14ac:dyDescent="0.15">
      <c r="A43" s="22"/>
      <c r="F43" s="78"/>
      <c r="H43" s="78"/>
      <c r="J43" s="78"/>
      <c r="L43" s="78"/>
    </row>
    <row r="44" spans="1:13" s="38" customFormat="1" x14ac:dyDescent="0.15">
      <c r="A44" s="22"/>
      <c r="C44" s="38" t="s">
        <v>127</v>
      </c>
      <c r="E44" s="38" t="s">
        <v>25</v>
      </c>
      <c r="F44" s="78"/>
      <c r="G44" s="38" t="s">
        <v>92</v>
      </c>
      <c r="H44" s="78" t="s">
        <v>89</v>
      </c>
      <c r="I44" s="38" t="s">
        <v>73</v>
      </c>
      <c r="J44" s="78"/>
      <c r="L44" s="78"/>
      <c r="M44" s="38" t="s">
        <v>128</v>
      </c>
    </row>
    <row r="45" spans="1:13" s="38" customFormat="1" x14ac:dyDescent="0.15">
      <c r="A45" s="22"/>
      <c r="E45" s="85">
        <f>K21</f>
        <v>0</v>
      </c>
      <c r="F45" s="78" t="s">
        <v>85</v>
      </c>
      <c r="G45" s="34">
        <v>1.08</v>
      </c>
      <c r="H45" s="78"/>
      <c r="I45" s="34"/>
      <c r="J45" s="78"/>
      <c r="L45" s="78"/>
    </row>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3"/>
  <sheetViews>
    <sheetView workbookViewId="0"/>
  </sheetViews>
  <sheetFormatPr defaultRowHeight="13.5" x14ac:dyDescent="0.15"/>
  <cols>
    <col min="2" max="2" width="13.625" customWidth="1"/>
  </cols>
  <sheetData>
    <row r="1" spans="1:16" s="38" customFormat="1" x14ac:dyDescent="0.15">
      <c r="A1" s="38" t="s">
        <v>133</v>
      </c>
      <c r="E1" s="78"/>
      <c r="M1" s="78"/>
      <c r="O1" s="78"/>
    </row>
    <row r="2" spans="1:16" s="38" customFormat="1" x14ac:dyDescent="0.15">
      <c r="B2" s="38" t="s">
        <v>134</v>
      </c>
      <c r="E2" s="78"/>
      <c r="M2" s="78"/>
      <c r="O2" s="78"/>
    </row>
    <row r="3" spans="1:16" s="38" customFormat="1" x14ac:dyDescent="0.15">
      <c r="E3" s="78"/>
      <c r="M3" s="78"/>
      <c r="O3" s="78"/>
    </row>
    <row r="4" spans="1:16" s="38" customFormat="1" x14ac:dyDescent="0.15">
      <c r="D4" s="38" t="s">
        <v>133</v>
      </c>
      <c r="E4" s="78"/>
      <c r="F4" s="38" t="s">
        <v>135</v>
      </c>
      <c r="H4" s="38" t="s">
        <v>136</v>
      </c>
      <c r="M4" s="78"/>
      <c r="O4" s="78"/>
    </row>
    <row r="5" spans="1:16" s="38" customFormat="1" x14ac:dyDescent="0.15">
      <c r="D5" s="34">
        <v>2000</v>
      </c>
      <c r="E5" s="78"/>
      <c r="F5" s="34">
        <v>2000</v>
      </c>
      <c r="H5" s="34">
        <v>260</v>
      </c>
      <c r="M5" s="78"/>
      <c r="O5" s="78"/>
    </row>
    <row r="6" spans="1:16" s="38" customFormat="1" x14ac:dyDescent="0.15">
      <c r="E6" s="78"/>
      <c r="M6" s="78"/>
      <c r="O6" s="78"/>
    </row>
    <row r="7" spans="1:16" s="38" customFormat="1" x14ac:dyDescent="0.15">
      <c r="D7" s="38" t="s">
        <v>133</v>
      </c>
      <c r="E7" s="78"/>
      <c r="F7" s="38" t="s">
        <v>133</v>
      </c>
      <c r="H7" s="38" t="s">
        <v>86</v>
      </c>
      <c r="J7" s="38" t="s">
        <v>136</v>
      </c>
      <c r="K7" s="78"/>
      <c r="L7" s="38" t="s">
        <v>86</v>
      </c>
      <c r="M7" s="78"/>
      <c r="N7" s="38" t="s">
        <v>137</v>
      </c>
      <c r="O7" s="78"/>
    </row>
    <row r="8" spans="1:16" s="38" customFormat="1" x14ac:dyDescent="0.15">
      <c r="A8" s="38">
        <v>1</v>
      </c>
      <c r="B8" s="38" t="s">
        <v>138</v>
      </c>
      <c r="C8" s="22" t="s">
        <v>139</v>
      </c>
      <c r="D8" s="34">
        <f>D5</f>
        <v>2000</v>
      </c>
      <c r="E8" s="78" t="s">
        <v>9</v>
      </c>
      <c r="F8" s="88">
        <f>F5</f>
        <v>2000</v>
      </c>
      <c r="G8" s="78" t="s">
        <v>85</v>
      </c>
      <c r="H8" s="79">
        <v>0.05</v>
      </c>
      <c r="I8" s="78" t="s">
        <v>9</v>
      </c>
      <c r="J8" s="34">
        <f>H5</f>
        <v>260</v>
      </c>
      <c r="K8" s="78" t="s">
        <v>140</v>
      </c>
      <c r="L8" s="89">
        <v>0.20315</v>
      </c>
      <c r="M8" s="78" t="s">
        <v>89</v>
      </c>
      <c r="N8" s="34">
        <f>(D8-F8*H8-J8)*L8</f>
        <v>333.166</v>
      </c>
      <c r="O8" s="78"/>
    </row>
    <row r="9" spans="1:16" s="38" customFormat="1" x14ac:dyDescent="0.15">
      <c r="C9" s="22"/>
      <c r="E9" s="78"/>
      <c r="M9" s="78"/>
      <c r="O9" s="78"/>
    </row>
    <row r="10" spans="1:16" s="38" customFormat="1" x14ac:dyDescent="0.15">
      <c r="C10" s="22"/>
      <c r="D10" s="38" t="s">
        <v>133</v>
      </c>
      <c r="E10" s="78"/>
      <c r="F10" s="38" t="s">
        <v>133</v>
      </c>
      <c r="H10" s="38" t="s">
        <v>86</v>
      </c>
      <c r="J10" s="38" t="s">
        <v>136</v>
      </c>
      <c r="L10" s="38" t="s">
        <v>141</v>
      </c>
      <c r="M10" s="78"/>
      <c r="N10" s="38" t="s">
        <v>86</v>
      </c>
      <c r="O10" s="78"/>
      <c r="P10" s="38" t="s">
        <v>137</v>
      </c>
    </row>
    <row r="11" spans="1:16" s="38" customFormat="1" x14ac:dyDescent="0.15">
      <c r="A11" s="38">
        <v>2</v>
      </c>
      <c r="B11" s="38" t="s">
        <v>142</v>
      </c>
      <c r="C11" s="22" t="s">
        <v>139</v>
      </c>
      <c r="D11" s="34">
        <f>D5</f>
        <v>2000</v>
      </c>
      <c r="E11" s="78" t="s">
        <v>9</v>
      </c>
      <c r="F11" s="88">
        <f>F5</f>
        <v>2000</v>
      </c>
      <c r="G11" s="78" t="s">
        <v>85</v>
      </c>
      <c r="H11" s="79">
        <v>0.05</v>
      </c>
      <c r="I11" s="78" t="s">
        <v>9</v>
      </c>
      <c r="J11" s="34">
        <f>H5</f>
        <v>260</v>
      </c>
      <c r="K11" s="78" t="s">
        <v>9</v>
      </c>
      <c r="L11" s="80">
        <v>3000</v>
      </c>
      <c r="M11" s="78" t="s">
        <v>143</v>
      </c>
      <c r="N11" s="89">
        <v>0.20315</v>
      </c>
      <c r="O11" s="78" t="s">
        <v>89</v>
      </c>
      <c r="P11" s="90">
        <f>(D11-F11*H11-J11-L11)*N11</f>
        <v>-276.28399999999999</v>
      </c>
    </row>
    <row r="33" spans="18:18" ht="17.25" x14ac:dyDescent="0.15">
      <c r="R33" s="43"/>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はじめにお読みください(説明書)</vt:lpstr>
      <vt:lpstr>1.入力</vt:lpstr>
      <vt:lpstr>2．結果</vt:lpstr>
      <vt:lpstr>3-0現状</vt:lpstr>
      <vt:lpstr>3-1希望①</vt:lpstr>
      <vt:lpstr>3-2希望②</vt:lpstr>
      <vt:lpstr>4-1基礎(リスク)</vt:lpstr>
      <vt:lpstr>4-2基礎(コスト)</vt:lpstr>
      <vt:lpstr>4-3基礎(計算案内)</vt:lpstr>
      <vt:lpstr>維持管理費算出シート</vt:lpstr>
      <vt:lpstr>売却経費</vt:lpstr>
      <vt:lpstr>譲渡費用</vt:lpstr>
      <vt:lpstr>'1.入力'!Print_Area</vt:lpstr>
      <vt:lpstr>'2．結果'!Print_Area</vt:lpstr>
      <vt:lpstr>'3-0現状'!Print_Area</vt:lpstr>
      <vt:lpstr>'3-1希望①'!Print_Area</vt:lpstr>
      <vt:lpstr>'3-2希望②'!Print_Area</vt:lpstr>
      <vt:lpstr>'4-2基礎(コスト)'!Print_Area</vt:lpstr>
      <vt:lpstr>'4-3基礎(計算案内)'!Print_Area</vt:lpstr>
      <vt:lpstr>'はじめにお読みください(説明書)'!Print_Area</vt:lpstr>
      <vt:lpstr>維持管理費算出シート!Print_Area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Panasonic</dc:creator>
  <cp:lastModifiedBy>tsunematsu</cp:lastModifiedBy>
  <cp:lastPrinted>2019-09-18T01:32:51Z</cp:lastPrinted>
  <dcterms:created xsi:type="dcterms:W3CDTF">2017-02-05T04:31:01Z</dcterms:created>
  <dcterms:modified xsi:type="dcterms:W3CDTF">2021-08-20T01:15:38Z</dcterms:modified>
</cp:coreProperties>
</file>