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5\Desktop\2022.02.25_ZEH計算書\"/>
    </mc:Choice>
  </mc:AlternateContent>
  <xr:revisionPtr revIDLastSave="0" documentId="13_ncr:1_{C3EA0A3D-8689-4ADF-9E32-B735F2C3C007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はじめに（お読みください）" sheetId="7" r:id="rId1"/>
    <sheet name="計算シート" sheetId="5" r:id="rId2"/>
    <sheet name="作成例" sheetId="16" r:id="rId3"/>
    <sheet name="更新履歴" sheetId="15" r:id="rId4"/>
    <sheet name="MAST" sheetId="4" state="hidden" r:id="rId5"/>
  </sheets>
  <externalReferences>
    <externalReference r:id="rId6"/>
  </externalReferences>
  <definedNames>
    <definedName name="ｄｄｄ">'[1]Ａ（北）'!#REF!</definedName>
    <definedName name="_xlnm.Print_Area" localSheetId="0">'はじめに（お読みください）'!$A$1:$B$8</definedName>
    <definedName name="_xlnm.Print_Area" localSheetId="1">計算シート!$A$1:$I$56</definedName>
    <definedName name="_xlnm.Print_Area" localSheetId="2">作成例!$A$1:$I$56</definedName>
    <definedName name="お">'[1]Ａ（北）'!#REF!</definedName>
    <definedName name="か">'[1]Ａ（北）'!#REF!</definedName>
    <definedName name="は">'[1]Ａ（北）'!#REF!</definedName>
    <definedName name="可否" localSheetId="1">計算シート!$K$49:$L$52</definedName>
    <definedName name="可否" localSheetId="2">作成例!$K$49:$L$52</definedName>
    <definedName name="可否">#REF!</definedName>
    <definedName name="外皮基準">MAST!$D$2:$K$5</definedName>
    <definedName name="水準">MAST!$C$7:$G$10</definedName>
    <definedName name="水準L">MAST!$C$7:$C$10</definedName>
    <definedName name="地域区分">MAST!$D$2:$K$2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5" l="1"/>
  <c r="D19" i="16"/>
  <c r="E45" i="16" l="1"/>
  <c r="E46" i="16" s="1"/>
  <c r="E47" i="16" s="1"/>
  <c r="C55" i="16"/>
  <c r="B55" i="16"/>
  <c r="G50" i="16"/>
  <c r="E50" i="16"/>
  <c r="G45" i="16"/>
  <c r="E42" i="16"/>
  <c r="G32" i="16"/>
  <c r="E21" i="16" s="1"/>
  <c r="D20" i="16"/>
  <c r="E15" i="16"/>
  <c r="F15" i="16" s="1"/>
  <c r="G14" i="16"/>
  <c r="H14" i="16" s="1"/>
  <c r="E14" i="16"/>
  <c r="F14" i="16" s="1"/>
  <c r="E22" i="16" l="1"/>
  <c r="C22" i="16" s="1"/>
  <c r="L50" i="16"/>
  <c r="E51" i="16"/>
  <c r="E52" i="16" s="1"/>
  <c r="E20" i="16"/>
  <c r="C20" i="16" s="1"/>
  <c r="E19" i="16"/>
  <c r="C19" i="16" s="1"/>
  <c r="E23" i="16" s="1"/>
  <c r="C21" i="16"/>
  <c r="L52" i="16" l="1"/>
  <c r="L51" i="16"/>
  <c r="L49" i="16"/>
  <c r="G55" i="16" s="1"/>
  <c r="E50" i="5" l="1"/>
  <c r="E45" i="5"/>
  <c r="D20" i="5" l="1"/>
  <c r="G45" i="5" l="1"/>
  <c r="G32" i="5" l="1"/>
  <c r="E19" i="5" s="1"/>
  <c r="C19" i="5" l="1"/>
  <c r="E23" i="5" s="1"/>
  <c r="E20" i="5"/>
  <c r="C20" i="5" s="1"/>
  <c r="E21" i="5"/>
  <c r="C21" i="5" s="1"/>
  <c r="E22" i="5"/>
  <c r="C22" i="5" s="1"/>
  <c r="E46" i="5" l="1"/>
  <c r="E47" i="5" s="1"/>
  <c r="G50" i="5" l="1"/>
  <c r="E51" i="5" s="1"/>
  <c r="E52" i="5" s="1"/>
  <c r="C55" i="5"/>
  <c r="E42" i="5"/>
  <c r="B55" i="5" l="1"/>
  <c r="E15" i="5"/>
  <c r="F15" i="5" s="1"/>
  <c r="G14" i="5"/>
  <c r="H14" i="5" s="1"/>
  <c r="E14" i="5"/>
  <c r="F14" i="5" s="1"/>
  <c r="L52" i="5" l="1"/>
  <c r="L51" i="5"/>
  <c r="L50" i="5"/>
  <c r="L49" i="5"/>
  <c r="G5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009</author>
    <author>016</author>
  </authors>
  <commentList>
    <comment ref="E33" authorId="0" shapeId="0" xr:uid="{00000000-0006-0000-0100-000001000000}">
      <text>
        <r>
          <rPr>
            <b/>
            <sz val="9"/>
            <color indexed="81"/>
            <rFont val="Meiryo UI"/>
            <family val="3"/>
            <charset val="128"/>
          </rPr>
          <t>マイナスで入力
（算定プログラム表示通りの値）</t>
        </r>
      </text>
    </comment>
    <comment ref="E34" authorId="1" shapeId="0" xr:uid="{00000000-0006-0000-0100-000002000000}">
      <text>
        <r>
          <rPr>
            <b/>
            <sz val="9"/>
            <color indexed="81"/>
            <rFont val="MS UI Gothic"/>
            <family val="3"/>
            <charset val="128"/>
          </rPr>
          <t>マイナスで入力
（算定プログラム表示通りの値）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009</author>
    <author>016</author>
  </authors>
  <commentList>
    <comment ref="E33" authorId="0" shapeId="0" xr:uid="{CFADF75A-68F4-426E-A112-0904FB645D37}">
      <text>
        <r>
          <rPr>
            <b/>
            <sz val="9"/>
            <color indexed="81"/>
            <rFont val="Meiryo UI"/>
            <family val="3"/>
            <charset val="128"/>
          </rPr>
          <t>マイナスで入力
（算定プログラム表示通りの値）</t>
        </r>
      </text>
    </comment>
    <comment ref="E34" authorId="1" shapeId="0" xr:uid="{5DDC09F6-7CA3-451A-B34C-AE10724CD048}">
      <text>
        <r>
          <rPr>
            <b/>
            <sz val="9"/>
            <color indexed="81"/>
            <rFont val="MS UI Gothic"/>
            <family val="3"/>
            <charset val="128"/>
          </rPr>
          <t>マイナスで入力
（算定プログラム表示通りの値）</t>
        </r>
      </text>
    </comment>
  </commentList>
</comments>
</file>

<file path=xl/sharedStrings.xml><?xml version="1.0" encoding="utf-8"?>
<sst xmlns="http://schemas.openxmlformats.org/spreadsheetml/2006/main" count="220" uniqueCount="111">
  <si>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</si>
  <si>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</si>
  <si>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</si>
  <si>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</si>
  <si>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</si>
  <si>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％</t>
    <phoneticPr fontId="1"/>
  </si>
  <si>
    <t>建築物の名称</t>
    <rPh sb="0" eb="3">
      <t>ケンチクブツ</t>
    </rPh>
    <rPh sb="4" eb="6">
      <t>メイショウ</t>
    </rPh>
    <phoneticPr fontId="1"/>
  </si>
  <si>
    <t>←③/①×100</t>
    <phoneticPr fontId="1"/>
  </si>
  <si>
    <t>←⑤/①×100</t>
    <phoneticPr fontId="1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</si>
  <si>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</si>
  <si>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</si>
  <si>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ZEHマーク外皮基準</t>
    <rPh sb="6" eb="8">
      <t>ガイヒ</t>
    </rPh>
    <rPh sb="8" eb="10">
      <t>キジュン</t>
    </rPh>
    <phoneticPr fontId="1"/>
  </si>
  <si>
    <t>地域区分</t>
    <rPh sb="0" eb="2">
      <t>チイキ</t>
    </rPh>
    <rPh sb="2" eb="4">
      <t>クブン</t>
    </rPh>
    <phoneticPr fontId="1"/>
  </si>
  <si>
    <t>1地域</t>
    <rPh sb="1" eb="3">
      <t>チイキ</t>
    </rPh>
    <phoneticPr fontId="1"/>
  </si>
  <si>
    <t>2地域</t>
    <rPh sb="1" eb="3">
      <t>チイキ</t>
    </rPh>
    <phoneticPr fontId="1"/>
  </si>
  <si>
    <t>3地域</t>
    <rPh sb="1" eb="3">
      <t>チイキ</t>
    </rPh>
    <phoneticPr fontId="1"/>
  </si>
  <si>
    <t>4地域</t>
    <rPh sb="1" eb="3">
      <t>チイキ</t>
    </rPh>
    <phoneticPr fontId="1"/>
  </si>
  <si>
    <t>5地域</t>
    <rPh sb="1" eb="3">
      <t>チイキ</t>
    </rPh>
    <phoneticPr fontId="1"/>
  </si>
  <si>
    <t>6地域</t>
    <rPh sb="1" eb="3">
      <t>チイキ</t>
    </rPh>
    <phoneticPr fontId="1"/>
  </si>
  <si>
    <t>7地域</t>
    <rPh sb="1" eb="3">
      <t>チイキ</t>
    </rPh>
    <phoneticPr fontId="1"/>
  </si>
  <si>
    <t>8地域</t>
    <rPh sb="1" eb="3">
      <t>チイキ</t>
    </rPh>
    <phoneticPr fontId="1"/>
  </si>
  <si>
    <t>－</t>
    <phoneticPr fontId="1"/>
  </si>
  <si>
    <t>（基準なし）</t>
    <rPh sb="1" eb="3">
      <t>キジュン</t>
    </rPh>
    <phoneticPr fontId="1"/>
  </si>
  <si>
    <t>設計値</t>
    <rPh sb="0" eb="2">
      <t>セッケイ</t>
    </rPh>
    <rPh sb="2" eb="3">
      <t>チ</t>
    </rPh>
    <phoneticPr fontId="1"/>
  </si>
  <si>
    <t>省エネ基準値</t>
    <rPh sb="0" eb="1">
      <t>ショウ</t>
    </rPh>
    <rPh sb="3" eb="6">
      <t>キジュンチ</t>
    </rPh>
    <phoneticPr fontId="1"/>
  </si>
  <si>
    <t xml:space="preserve"> 暖房設備</t>
    <rPh sb="1" eb="3">
      <t>ダンボウ</t>
    </rPh>
    <rPh sb="3" eb="5">
      <t>セツビ</t>
    </rPh>
    <phoneticPr fontId="1"/>
  </si>
  <si>
    <t xml:space="preserve"> 冷房設備</t>
    <rPh sb="1" eb="3">
      <t>レイボウ</t>
    </rPh>
    <rPh sb="3" eb="5">
      <t>セツビ</t>
    </rPh>
    <phoneticPr fontId="1"/>
  </si>
  <si>
    <t xml:space="preserve"> 換気設備</t>
    <rPh sb="1" eb="3">
      <t>カンキ</t>
    </rPh>
    <rPh sb="3" eb="5">
      <t>セツビ</t>
    </rPh>
    <phoneticPr fontId="1"/>
  </si>
  <si>
    <t xml:space="preserve"> 給湯設備</t>
    <rPh sb="1" eb="3">
      <t>キュウトウ</t>
    </rPh>
    <rPh sb="3" eb="5">
      <t>セツビ</t>
    </rPh>
    <phoneticPr fontId="1"/>
  </si>
  <si>
    <t xml:space="preserve"> 照明設備</t>
    <phoneticPr fontId="1"/>
  </si>
  <si>
    <t xml:space="preserve"> その他の設備</t>
    <rPh sb="3" eb="4">
      <t>タ</t>
    </rPh>
    <rPh sb="5" eb="7">
      <t>セツビ</t>
    </rPh>
    <phoneticPr fontId="1"/>
  </si>
  <si>
    <r>
      <t xml:space="preserve"> 発電量（</t>
    </r>
    <r>
      <rPr>
        <sz val="9"/>
        <color theme="1"/>
        <rFont val="Meiryo UI"/>
        <family val="3"/>
        <charset val="128"/>
      </rPr>
      <t>コージェネレーション）</t>
    </r>
    <phoneticPr fontId="1"/>
  </si>
  <si>
    <r>
      <t xml:space="preserve"> 発電量（</t>
    </r>
    <r>
      <rPr>
        <sz val="9"/>
        <color theme="1"/>
        <rFont val="Meiryo UI"/>
        <family val="3"/>
        <charset val="128"/>
      </rPr>
      <t>太陽光発電）</t>
    </r>
    <phoneticPr fontId="1"/>
  </si>
  <si>
    <r>
      <t xml:space="preserve"> 外皮平均熱貫流率　U</t>
    </r>
    <r>
      <rPr>
        <vertAlign val="subscript"/>
        <sz val="10"/>
        <color theme="1"/>
        <rFont val="Meiryo UI"/>
        <family val="3"/>
        <charset val="128"/>
      </rPr>
      <t>A</t>
    </r>
    <r>
      <rPr>
        <sz val="10"/>
        <color theme="1"/>
        <rFont val="Meiryo UI"/>
        <family val="3"/>
        <charset val="128"/>
      </rPr>
      <t>値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phoneticPr fontId="1"/>
  </si>
  <si>
    <r>
      <t xml:space="preserve"> 冷房期の平均日射熱取得率　η</t>
    </r>
    <r>
      <rPr>
        <vertAlign val="subscript"/>
        <sz val="10"/>
        <color theme="1"/>
        <rFont val="Meiryo UI"/>
        <family val="3"/>
        <charset val="128"/>
      </rPr>
      <t>AC</t>
    </r>
    <r>
      <rPr>
        <sz val="10"/>
        <color theme="1"/>
        <rFont val="Meiryo UI"/>
        <family val="3"/>
        <charset val="128"/>
      </rPr>
      <t>値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rPh sb="17" eb="18">
      <t>チ</t>
    </rPh>
    <phoneticPr fontId="1"/>
  </si>
  <si>
    <t>　使用のルール</t>
    <rPh sb="1" eb="3">
      <t>シヨウ</t>
    </rPh>
    <phoneticPr fontId="1"/>
  </si>
  <si>
    <t>設計一次エネルギー [MJ]</t>
    <phoneticPr fontId="1"/>
  </si>
  <si>
    <t>基準一次エネルギー [MJ]</t>
    <phoneticPr fontId="1"/>
  </si>
  <si>
    <t>設計一次エネルギー [GJ]</t>
    <phoneticPr fontId="1"/>
  </si>
  <si>
    <t>基準一次エネルギー [GJ]</t>
    <phoneticPr fontId="1"/>
  </si>
  <si>
    <t>▼ 外皮基準ならびに一次エネルギー消費量における判定</t>
    <rPh sb="2" eb="4">
      <t>ガイヒ</t>
    </rPh>
    <rPh sb="4" eb="6">
      <t>キジュン</t>
    </rPh>
    <rPh sb="10" eb="20">
      <t>イチジ</t>
    </rPh>
    <rPh sb="24" eb="26">
      <t>ハンテイ</t>
    </rPh>
    <phoneticPr fontId="1"/>
  </si>
  <si>
    <t xml:space="preserve"> ・緑色部分は自動的に計算されます。</t>
    <rPh sb="2" eb="4">
      <t>ミドリイロ</t>
    </rPh>
    <rPh sb="4" eb="6">
      <t>ブブン</t>
    </rPh>
    <rPh sb="7" eb="10">
      <t>ジドウテキ</t>
    </rPh>
    <rPh sb="11" eb="13">
      <t>ケイサン</t>
    </rPh>
    <phoneticPr fontId="1"/>
  </si>
  <si>
    <t xml:space="preserve"> ・計算結果をもとに判定することで、申請書にチェックする表示事項が確認できます。</t>
    <rPh sb="2" eb="4">
      <t>ケイサン</t>
    </rPh>
    <rPh sb="4" eb="6">
      <t>ケッカ</t>
    </rPh>
    <rPh sb="10" eb="12">
      <t>ハンテイ</t>
    </rPh>
    <rPh sb="18" eb="20">
      <t>シンセイ</t>
    </rPh>
    <rPh sb="20" eb="21">
      <t>ショ</t>
    </rPh>
    <rPh sb="28" eb="30">
      <t>ヒョウジ</t>
    </rPh>
    <rPh sb="30" eb="32">
      <t>ジコウ</t>
    </rPh>
    <rPh sb="33" eb="35">
      <t>カクニン</t>
    </rPh>
    <phoneticPr fontId="1"/>
  </si>
  <si>
    <t xml:space="preserve"> ・①～⑤は、設計内容説明書の記載欄に対応しています。</t>
    <phoneticPr fontId="1"/>
  </si>
  <si>
    <r>
      <t xml:space="preserve"> 削減率　（</t>
    </r>
    <r>
      <rPr>
        <b/>
        <sz val="10"/>
        <color rgb="FFFF0000"/>
        <rFont val="Meiryo UI"/>
        <family val="3"/>
        <charset val="128"/>
      </rPr>
      <t>B</t>
    </r>
    <r>
      <rPr>
        <sz val="10"/>
        <rFont val="Meiryo UI"/>
        <family val="3"/>
        <charset val="128"/>
      </rPr>
      <t>）</t>
    </r>
    <rPh sb="1" eb="3">
      <t>サクゲン</t>
    </rPh>
    <rPh sb="3" eb="4">
      <t>リツ</t>
    </rPh>
    <phoneticPr fontId="1"/>
  </si>
  <si>
    <t xml:space="preserve"> エネルギー消費削減量</t>
    <rPh sb="6" eb="8">
      <t>ショウヒ</t>
    </rPh>
    <rPh sb="8" eb="10">
      <t>サクゲン</t>
    </rPh>
    <rPh sb="10" eb="11">
      <t>リョウ</t>
    </rPh>
    <phoneticPr fontId="1"/>
  </si>
  <si>
    <r>
      <t xml:space="preserve"> 削減率　（</t>
    </r>
    <r>
      <rPr>
        <b/>
        <sz val="10"/>
        <color rgb="FFFF0000"/>
        <rFont val="Meiryo UI"/>
        <family val="3"/>
        <charset val="128"/>
      </rPr>
      <t>A</t>
    </r>
    <r>
      <rPr>
        <sz val="10"/>
        <rFont val="Meiryo UI"/>
        <family val="3"/>
        <charset val="128"/>
      </rPr>
      <t>）</t>
    </r>
    <rPh sb="1" eb="3">
      <t>サクゲン</t>
    </rPh>
    <rPh sb="3" eb="4">
      <t>リツ</t>
    </rPh>
    <phoneticPr fontId="1"/>
  </si>
  <si>
    <r>
      <rPr>
        <b/>
        <u/>
        <sz val="10"/>
        <color theme="1"/>
        <rFont val="Meiryo UI"/>
        <family val="3"/>
        <charset val="128"/>
      </rPr>
      <t xml:space="preserve"> 結果①</t>
    </r>
    <r>
      <rPr>
        <b/>
        <sz val="10"/>
        <color theme="1"/>
        <rFont val="Meiryo UI"/>
        <family val="3"/>
        <charset val="128"/>
      </rPr>
      <t>　省エネ基準</t>
    </r>
    <r>
      <rPr>
        <b/>
        <sz val="8"/>
        <color theme="1"/>
        <rFont val="Meiryo UI"/>
        <family val="3"/>
        <charset val="128"/>
      </rPr>
      <t>（その他除く）</t>
    </r>
    <rPh sb="1" eb="3">
      <t>ケッカ</t>
    </rPh>
    <rPh sb="5" eb="6">
      <t>ショウ</t>
    </rPh>
    <rPh sb="8" eb="10">
      <t>キジュン</t>
    </rPh>
    <rPh sb="13" eb="14">
      <t>タ</t>
    </rPh>
    <rPh sb="14" eb="15">
      <t>ノゾ</t>
    </rPh>
    <phoneticPr fontId="1"/>
  </si>
  <si>
    <r>
      <rPr>
        <b/>
        <u/>
        <sz val="10"/>
        <color theme="1"/>
        <rFont val="Meiryo UI"/>
        <family val="3"/>
        <charset val="128"/>
      </rPr>
      <t xml:space="preserve"> 結果②</t>
    </r>
    <r>
      <rPr>
        <b/>
        <sz val="10"/>
        <color theme="1"/>
        <rFont val="Meiryo UI"/>
        <family val="3"/>
        <charset val="128"/>
      </rPr>
      <t>　再生可能エネルギーを除く</t>
    </r>
    <r>
      <rPr>
        <b/>
        <sz val="8"/>
        <color theme="1"/>
        <rFont val="Meiryo UI"/>
        <family val="3"/>
        <charset val="128"/>
      </rPr>
      <t>（その他除く）</t>
    </r>
    <rPh sb="1" eb="3">
      <t>ケッカ</t>
    </rPh>
    <rPh sb="5" eb="7">
      <t>サイセイ</t>
    </rPh>
    <rPh sb="7" eb="9">
      <t>カノウ</t>
    </rPh>
    <rPh sb="15" eb="16">
      <t>ノゾ</t>
    </rPh>
    <phoneticPr fontId="1"/>
  </si>
  <si>
    <r>
      <rPr>
        <b/>
        <u/>
        <sz val="10"/>
        <color theme="1"/>
        <rFont val="Meiryo UI"/>
        <family val="3"/>
        <charset val="128"/>
      </rPr>
      <t xml:space="preserve"> 結果③</t>
    </r>
    <r>
      <rPr>
        <b/>
        <sz val="10"/>
        <color theme="1"/>
        <rFont val="Meiryo UI"/>
        <family val="3"/>
        <charset val="128"/>
      </rPr>
      <t>　再生可能エネルギーを加え</t>
    </r>
    <r>
      <rPr>
        <b/>
        <sz val="8"/>
        <color theme="1"/>
        <rFont val="Meiryo UI"/>
        <family val="3"/>
        <charset val="128"/>
      </rPr>
      <t>（その他除く）</t>
    </r>
    <rPh sb="1" eb="3">
      <t>ケッカ</t>
    </rPh>
    <rPh sb="15" eb="16">
      <t>クワ</t>
    </rPh>
    <phoneticPr fontId="1"/>
  </si>
  <si>
    <t xml:space="preserve"> 一次エネルギー消費量
 （1戸当り）</t>
    <phoneticPr fontId="1"/>
  </si>
  <si>
    <t xml:space="preserve"> 参考値</t>
    <rPh sb="1" eb="3">
      <t>サンコウ</t>
    </rPh>
    <rPh sb="3" eb="4">
      <t>アタイ</t>
    </rPh>
    <phoneticPr fontId="1"/>
  </si>
  <si>
    <t>　『ZEH』</t>
    <phoneticPr fontId="1"/>
  </si>
  <si>
    <t>　NearlyZEH</t>
    <phoneticPr fontId="1"/>
  </si>
  <si>
    <t>　ゼロエネ相当</t>
    <rPh sb="5" eb="7">
      <t>ソウトウ</t>
    </rPh>
    <phoneticPr fontId="1"/>
  </si>
  <si>
    <t>ZEH外皮基準</t>
    <rPh sb="3" eb="5">
      <t>ガイヒ</t>
    </rPh>
    <rPh sb="5" eb="7">
      <t>キジュン</t>
    </rPh>
    <phoneticPr fontId="1"/>
  </si>
  <si>
    <t>（基準なし）</t>
    <phoneticPr fontId="1"/>
  </si>
  <si>
    <t>▼ 外皮基準</t>
    <rPh sb="2" eb="4">
      <t>ガイヒ</t>
    </rPh>
    <rPh sb="4" eb="6">
      <t>キジュン</t>
    </rPh>
    <phoneticPr fontId="1"/>
  </si>
  <si>
    <t>▼ 一次エネルギー消費量</t>
    <rPh sb="2" eb="12">
      <t>イチジ</t>
    </rPh>
    <phoneticPr fontId="1"/>
  </si>
  <si>
    <t>表示したい評価項目</t>
    <rPh sb="0" eb="2">
      <t>ヒョウジ</t>
    </rPh>
    <rPh sb="5" eb="7">
      <t>ヒョウカ</t>
    </rPh>
    <rPh sb="7" eb="9">
      <t>コウモク</t>
    </rPh>
    <phoneticPr fontId="1"/>
  </si>
  <si>
    <t xml:space="preserve">  ZEH oriented</t>
    <phoneticPr fontId="1"/>
  </si>
  <si>
    <t xml:space="preserve"> 外皮：省エネ基準 　一次エネ：A≧20　＆　B≧100</t>
    <rPh sb="4" eb="5">
      <t>ショウ</t>
    </rPh>
    <phoneticPr fontId="1"/>
  </si>
  <si>
    <t xml:space="preserve"> 外皮：省エネ基準 ・ ZEH外皮基準　一次エネ：A≧20　＆　B≧100</t>
    <rPh sb="1" eb="3">
      <t>ガイヒ</t>
    </rPh>
    <rPh sb="4" eb="5">
      <t>ショウ</t>
    </rPh>
    <rPh sb="7" eb="9">
      <t>キジュン</t>
    </rPh>
    <rPh sb="15" eb="17">
      <t>ガイヒ</t>
    </rPh>
    <rPh sb="17" eb="19">
      <t>キジュン</t>
    </rPh>
    <rPh sb="20" eb="22">
      <t>イチジ</t>
    </rPh>
    <phoneticPr fontId="1"/>
  </si>
  <si>
    <t xml:space="preserve"> 外皮：省エネ基準 ・ ZEH外皮基準　一次エネ：A≧20　＆　75≦B＜100</t>
    <rPh sb="1" eb="3">
      <t>ガイヒ</t>
    </rPh>
    <rPh sb="15" eb="17">
      <t>ガイヒ</t>
    </rPh>
    <rPh sb="17" eb="19">
      <t>キジュン</t>
    </rPh>
    <rPh sb="20" eb="22">
      <t>イチジ</t>
    </rPh>
    <phoneticPr fontId="1"/>
  </si>
  <si>
    <t xml:space="preserve"> 外皮：省エネ基準 ・ ZEH外皮基準　一次エネ：A≧20</t>
    <phoneticPr fontId="1"/>
  </si>
  <si>
    <t xml:space="preserve">
はじめに（お読みください）
</t>
    <rPh sb="7" eb="8">
      <t>ヨ</t>
    </rPh>
    <phoneticPr fontId="22"/>
  </si>
  <si>
    <t xml:space="preserve"> 発電設備の発電量のうち自家消費分</t>
    <rPh sb="1" eb="3">
      <t>ハツデン</t>
    </rPh>
    <rPh sb="3" eb="5">
      <t>セツビ</t>
    </rPh>
    <rPh sb="6" eb="8">
      <t>ハツデン</t>
    </rPh>
    <rPh sb="8" eb="9">
      <t>リョウ</t>
    </rPh>
    <rPh sb="12" eb="14">
      <t>ジカ</t>
    </rPh>
    <rPh sb="14" eb="16">
      <t>ショウヒ</t>
    </rPh>
    <rPh sb="16" eb="17">
      <t>ブン</t>
    </rPh>
    <phoneticPr fontId="1"/>
  </si>
  <si>
    <t xml:space="preserve"> ｺｰｼﾞｪﾈﾚｰｼｮﾝ設備の売電量に係る控除量</t>
    <rPh sb="12" eb="14">
      <t>セツビ</t>
    </rPh>
    <rPh sb="15" eb="17">
      <t>バイデン</t>
    </rPh>
    <rPh sb="17" eb="18">
      <t>リョウ</t>
    </rPh>
    <rPh sb="19" eb="20">
      <t>カカ</t>
    </rPh>
    <rPh sb="21" eb="23">
      <t>コウジョ</t>
    </rPh>
    <rPh sb="23" eb="24">
      <t>リョウ</t>
    </rPh>
    <phoneticPr fontId="1"/>
  </si>
  <si>
    <r>
      <t xml:space="preserve"> 発電量（</t>
    </r>
    <r>
      <rPr>
        <sz val="9"/>
        <color theme="1"/>
        <rFont val="Meiryo UI"/>
        <family val="3"/>
        <charset val="128"/>
      </rPr>
      <t>コージェネレーション）</t>
    </r>
    <phoneticPr fontId="1"/>
  </si>
  <si>
    <t xml:space="preserve"> 売電量（コージェネレーション）</t>
    <rPh sb="1" eb="3">
      <t>バイデン</t>
    </rPh>
    <rPh sb="3" eb="4">
      <t>リョウ</t>
    </rPh>
    <phoneticPr fontId="1"/>
  </si>
  <si>
    <r>
      <t xml:space="preserve"> 売電量（</t>
    </r>
    <r>
      <rPr>
        <sz val="9"/>
        <color theme="1"/>
        <rFont val="Meiryo UI"/>
        <family val="3"/>
        <charset val="128"/>
      </rPr>
      <t>太陽光発電）</t>
    </r>
    <rPh sb="1" eb="2">
      <t>ウ</t>
    </rPh>
    <phoneticPr fontId="1"/>
  </si>
  <si>
    <t>59.5</t>
    <phoneticPr fontId="1"/>
  </si>
  <si>
    <t xml:space="preserve"> ・黄色セルに入力、水色セルを選択してください。</t>
    <rPh sb="7" eb="9">
      <t>ニュウリョク</t>
    </rPh>
    <rPh sb="10" eb="12">
      <t>ミズイロ</t>
    </rPh>
    <rPh sb="15" eb="17">
      <t>センタク</t>
    </rPh>
    <phoneticPr fontId="1"/>
  </si>
  <si>
    <t>　『ZEH』</t>
  </si>
  <si>
    <t>３)</t>
    <phoneticPr fontId="22"/>
  </si>
  <si>
    <t>５)</t>
    <phoneticPr fontId="22"/>
  </si>
  <si>
    <t>各シートは保護されており、利用者による編集はできません。
計算ロジックについては、「作成例タブ」のコメント欄よりご確認いただくことが可能です。</t>
    <rPh sb="29" eb="31">
      <t>ケイサン</t>
    </rPh>
    <rPh sb="42" eb="44">
      <t>サクセイ</t>
    </rPh>
    <rPh sb="44" eb="45">
      <t>レイ</t>
    </rPh>
    <rPh sb="53" eb="54">
      <t>ラン</t>
    </rPh>
    <rPh sb="57" eb="59">
      <t>カクニン</t>
    </rPh>
    <rPh sb="66" eb="68">
      <t>カノウ</t>
    </rPh>
    <phoneticPr fontId="1"/>
  </si>
  <si>
    <t>▼ 品確法5-2等級判定</t>
    <rPh sb="2" eb="5">
      <t>ヒンカクホウ</t>
    </rPh>
    <rPh sb="8" eb="10">
      <t>トウキュウ</t>
    </rPh>
    <rPh sb="10" eb="12">
      <t>ハンテイ</t>
    </rPh>
    <phoneticPr fontId="1"/>
  </si>
  <si>
    <t>等級６</t>
    <rPh sb="0" eb="2">
      <t>トウキュウ</t>
    </rPh>
    <phoneticPr fontId="1"/>
  </si>
  <si>
    <t>等級５</t>
    <rPh sb="0" eb="2">
      <t>トウキュウ</t>
    </rPh>
    <phoneticPr fontId="1"/>
  </si>
  <si>
    <t>等級４</t>
    <rPh sb="0" eb="2">
      <t>トウキュウ</t>
    </rPh>
    <phoneticPr fontId="1"/>
  </si>
  <si>
    <t>等級３</t>
    <rPh sb="0" eb="2">
      <t>トウキュウ</t>
    </rPh>
    <phoneticPr fontId="1"/>
  </si>
  <si>
    <t>判定</t>
    <rPh sb="0" eb="2">
      <t>ハンテイ</t>
    </rPh>
    <phoneticPr fontId="1"/>
  </si>
  <si>
    <r>
      <rPr>
        <b/>
        <sz val="14"/>
        <color theme="1"/>
        <rFont val="Meiryo UI"/>
        <family val="3"/>
        <charset val="128"/>
      </rPr>
      <t>BELS</t>
    </r>
    <r>
      <rPr>
        <sz val="14"/>
        <color theme="1"/>
        <rFont val="Meiryo UI"/>
        <family val="3"/>
        <charset val="128"/>
      </rPr>
      <t xml:space="preserve">のZEH等の基準 および </t>
    </r>
    <r>
      <rPr>
        <b/>
        <sz val="14"/>
        <color theme="1"/>
        <rFont val="Meiryo UI"/>
        <family val="3"/>
        <charset val="128"/>
      </rPr>
      <t>品確法5-2</t>
    </r>
    <r>
      <rPr>
        <sz val="14"/>
        <color theme="1"/>
        <rFont val="Meiryo UI"/>
        <family val="3"/>
        <charset val="128"/>
      </rPr>
      <t>の等級判定に関する計算書</t>
    </r>
    <rPh sb="8" eb="9">
      <t>トウ</t>
    </rPh>
    <rPh sb="10" eb="12">
      <t>キジュン</t>
    </rPh>
    <rPh sb="17" eb="20">
      <t>ヒンカクホウ</t>
    </rPh>
    <rPh sb="29" eb="30">
      <t>カン</t>
    </rPh>
    <phoneticPr fontId="1"/>
  </si>
  <si>
    <t>更新履歴</t>
    <rPh sb="0" eb="4">
      <t>コウシンリレキ</t>
    </rPh>
    <phoneticPr fontId="1"/>
  </si>
  <si>
    <t>バージョン</t>
    <phoneticPr fontId="1"/>
  </si>
  <si>
    <t>更新日</t>
    <rPh sb="0" eb="3">
      <t>コウシンビ</t>
    </rPh>
    <phoneticPr fontId="1"/>
  </si>
  <si>
    <t>更新内容</t>
    <rPh sb="0" eb="4">
      <t>コウシンナイヨウ</t>
    </rPh>
    <phoneticPr fontId="1"/>
  </si>
  <si>
    <t>2020.02.28</t>
    <phoneticPr fontId="1"/>
  </si>
  <si>
    <t>建築物のエネルギー消費性能の向上に関する法律の改正に伴う、８地域の冷房期の日射熱取得率の基準値の変更。</t>
    <phoneticPr fontId="1"/>
  </si>
  <si>
    <t>2019.04.09</t>
    <phoneticPr fontId="1"/>
  </si>
  <si>
    <t>2018.10.17</t>
    <phoneticPr fontId="1"/>
  </si>
  <si>
    <t>入力例の画像の差し替え：エネルギー消費計算プログラム（住宅版）（国立研究開発法人建築研究所（協力：国土交通省国土技術政策総合研究所））のバージョンアップに伴う、計算結果ＰＤＦのレイアウト変更に伴う画像の差し替え。</t>
    <phoneticPr fontId="1"/>
  </si>
  <si>
    <t>2018.07.04</t>
    <phoneticPr fontId="1"/>
  </si>
  <si>
    <t>判定条件に、冷房期の平均日射熱取得率（省エネ基準）を追加
作成例の”発電量（太陽光発電）”の数値を修正。（2018.07.12）</t>
    <phoneticPr fontId="1"/>
  </si>
  <si>
    <t>2018.07.02</t>
    <phoneticPr fontId="1"/>
  </si>
  <si>
    <t>ZEH oriented の追加</t>
    <phoneticPr fontId="1"/>
  </si>
  <si>
    <t>2022.04.01</t>
    <phoneticPr fontId="1"/>
  </si>
  <si>
    <t xml:space="preserve"> 技術情報（国立研究開発法人建築研究所）の変更に伴い、コージェネレーション設備の売電量に係る控除量の入力欄を追加。</t>
    <phoneticPr fontId="1"/>
  </si>
  <si>
    <t>作成例</t>
    <rPh sb="0" eb="3">
      <t>サクセイレイ</t>
    </rPh>
    <phoneticPr fontId="1"/>
  </si>
  <si>
    <t>25.7</t>
    <phoneticPr fontId="1"/>
  </si>
  <si>
    <t>品確法5-2の等級判定欄を追加。</t>
    <rPh sb="0" eb="3">
      <t>ヒンカクホウ</t>
    </rPh>
    <rPh sb="7" eb="12">
      <t>トウキュウハンテイラン</t>
    </rPh>
    <rPh sb="13" eb="15">
      <t>ツイカ</t>
    </rPh>
    <phoneticPr fontId="1"/>
  </si>
  <si>
    <t xml:space="preserve">１)
</t>
    <phoneticPr fontId="22"/>
  </si>
  <si>
    <t xml:space="preserve">本エクセル計算シートの著作権は、一般社団法人住宅性能評価・表示協会に帰属します。
</t>
    <phoneticPr fontId="22"/>
  </si>
  <si>
    <t xml:space="preserve">２)
</t>
    <phoneticPr fontId="22"/>
  </si>
  <si>
    <t xml:space="preserve">本エクセル計算シートは、BELS評価業務方法書（2019年4月15日）に基づく｢ZEHマーク｣の要件となる、削減率（再生可能エネルギーを除いた設計一次エネルギー消費量の基準一次エネルギー消費量からの削減率及び再生可能エネルギーを除いた設計一次エネルギー消費量の基準一次エネルギー消費量からの削減率）の算出を行なうために、一般社団法人住宅性能評価・表示協会にて作成したものです。
</t>
    <phoneticPr fontId="22"/>
  </si>
  <si>
    <t>４)</t>
    <phoneticPr fontId="22"/>
  </si>
  <si>
    <t>本エクセル計算シートは、当協会の会員及び設計者へのサービスの一環として、無料で公開するものです。利用者は、利用者自身の自己責任において、本エクセル計算シートを利用してください。
当協会は、事由のいかんを問わず、本エクセルシートの使用によって発生した（代用品または代用サービスの調達、使用の損失、データの損失、利益の損失、業務の中断も含め、またはそれに限定されない）直接損害、間接損害、偶発的な損害、特別損害、懲罰的損害、または結果損害について、一切の責任を負わないものとします。</t>
    <phoneticPr fontId="22"/>
  </si>
  <si>
    <t>本エクセルシートはＺＥＨロードマップに準拠して作成しており、ZEH等の判断においては一戸建ての住宅について使用可能です。</t>
    <rPh sb="33" eb="34">
      <t>トウ</t>
    </rPh>
    <rPh sb="35" eb="37">
      <t>ハンダン</t>
    </rPh>
    <phoneticPr fontId="1"/>
  </si>
  <si>
    <t>計算対象面積（㎡）</t>
    <phoneticPr fontId="1"/>
  </si>
  <si>
    <t>表示値［MJ/(㎡・年)］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</si>
</sst>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_ "/>
    <numFmt numFmtId="179" formatCode="0.00_ "/>
    <numFmt numFmtId="180" formatCode="0.0_);[Red]\(0.0\)"/>
    <numFmt numFmtId="181" formatCode="0.00_);[Red]\(0.00\)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vertAlign val="subscript"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MS UI Gothic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177" fontId="2" fillId="0" borderId="28" xfId="0" applyNumberFormat="1" applyFont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9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13" fillId="0" borderId="0" xfId="0" applyFont="1">
      <alignment vertical="center"/>
    </xf>
    <xf numFmtId="9" fontId="6" fillId="0" borderId="0" xfId="0" applyNumberFormat="1" applyFont="1">
      <alignment vertical="center"/>
    </xf>
    <xf numFmtId="0" fontId="6" fillId="0" borderId="28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16" fillId="2" borderId="11" xfId="0" applyNumberFormat="1" applyFont="1" applyFill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181" fontId="16" fillId="0" borderId="33" xfId="0" applyNumberFormat="1" applyFont="1" applyBorder="1" applyAlignment="1">
      <alignment horizontal="right" vertical="center"/>
    </xf>
    <xf numFmtId="176" fontId="16" fillId="0" borderId="31" xfId="0" applyNumberFormat="1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9" fillId="0" borderId="0" xfId="0" applyFont="1">
      <alignment vertical="center"/>
    </xf>
    <xf numFmtId="0" fontId="6" fillId="0" borderId="42" xfId="0" applyFont="1" applyBorder="1">
      <alignment vertical="center"/>
    </xf>
    <xf numFmtId="0" fontId="6" fillId="0" borderId="30" xfId="0" applyFont="1" applyBorder="1">
      <alignment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80" fontId="16" fillId="0" borderId="37" xfId="0" applyNumberFormat="1" applyFont="1" applyBorder="1" applyAlignment="1">
      <alignment horizontal="right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178" fontId="16" fillId="0" borderId="35" xfId="0" applyNumberFormat="1" applyFont="1" applyBorder="1" applyAlignment="1">
      <alignment horizontal="right" vertical="center"/>
    </xf>
    <xf numFmtId="0" fontId="2" fillId="0" borderId="2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1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16" fillId="4" borderId="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23" fillId="0" borderId="0" xfId="1" applyFont="1" applyAlignment="1">
      <alignment wrapText="1"/>
    </xf>
    <xf numFmtId="0" fontId="16" fillId="0" borderId="18" xfId="0" applyFont="1" applyBorder="1">
      <alignment vertical="center"/>
    </xf>
    <xf numFmtId="0" fontId="25" fillId="0" borderId="0" xfId="0" applyFont="1" applyAlignment="1">
      <alignment vertical="top" wrapText="1"/>
    </xf>
    <xf numFmtId="0" fontId="26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78" fontId="1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80" fontId="1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right" vertical="center"/>
    </xf>
    <xf numFmtId="178" fontId="6" fillId="0" borderId="1" xfId="0" applyNumberFormat="1" applyFont="1" applyFill="1" applyBorder="1">
      <alignment vertical="center"/>
    </xf>
    <xf numFmtId="178" fontId="2" fillId="2" borderId="1" xfId="0" applyNumberFormat="1" applyFont="1" applyFill="1" applyBorder="1" applyAlignment="1">
      <alignment horizontal="right" vertical="center"/>
    </xf>
    <xf numFmtId="179" fontId="17" fillId="7" borderId="32" xfId="0" applyNumberFormat="1" applyFont="1" applyFill="1" applyBorder="1" applyAlignment="1" applyProtection="1">
      <alignment horizontal="right" vertical="center"/>
      <protection locked="0"/>
    </xf>
    <xf numFmtId="176" fontId="17" fillId="7" borderId="36" xfId="0" applyNumberFormat="1" applyFont="1" applyFill="1" applyBorder="1" applyAlignment="1" applyProtection="1">
      <alignment horizontal="right" vertical="center"/>
      <protection locked="0"/>
    </xf>
    <xf numFmtId="178" fontId="16" fillId="7" borderId="1" xfId="0" applyNumberFormat="1" applyFont="1" applyFill="1" applyBorder="1" applyAlignment="1" applyProtection="1">
      <alignment horizontal="right" vertical="center"/>
      <protection locked="0"/>
    </xf>
    <xf numFmtId="49" fontId="16" fillId="7" borderId="1" xfId="0" applyNumberFormat="1" applyFont="1" applyFill="1" applyBorder="1" applyAlignment="1" applyProtection="1">
      <alignment horizontal="right" vertical="center"/>
      <protection locked="0"/>
    </xf>
    <xf numFmtId="49" fontId="17" fillId="7" borderId="1" xfId="0" applyNumberFormat="1" applyFont="1" applyFill="1" applyBorder="1" applyAlignment="1" applyProtection="1">
      <alignment horizontal="right" vertical="center"/>
      <protection locked="0"/>
    </xf>
    <xf numFmtId="176" fontId="16" fillId="8" borderId="1" xfId="0" applyNumberFormat="1" applyFont="1" applyFill="1" applyBorder="1">
      <alignment vertical="center"/>
    </xf>
    <xf numFmtId="176" fontId="16" fillId="8" borderId="15" xfId="0" applyNumberFormat="1" applyFont="1" applyFill="1" applyBorder="1" applyAlignment="1">
      <alignment horizontal="right" vertical="center"/>
    </xf>
    <xf numFmtId="0" fontId="18" fillId="8" borderId="16" xfId="0" applyNumberFormat="1" applyFont="1" applyFill="1" applyBorder="1" applyAlignment="1">
      <alignment horizontal="right" vertical="center"/>
    </xf>
    <xf numFmtId="176" fontId="16" fillId="8" borderId="1" xfId="0" applyNumberFormat="1" applyFont="1" applyFill="1" applyBorder="1" applyAlignment="1">
      <alignment horizontal="right" vertical="center"/>
    </xf>
    <xf numFmtId="180" fontId="17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176" fontId="17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1" xfId="0" applyFont="1" applyBorder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8" fillId="0" borderId="0" xfId="1" applyFont="1" applyAlignment="1">
      <alignment wrapText="1"/>
    </xf>
    <xf numFmtId="0" fontId="28" fillId="0" borderId="0" xfId="1" applyFont="1" applyAlignment="1">
      <alignment vertical="top" wrapText="1"/>
    </xf>
    <xf numFmtId="0" fontId="29" fillId="0" borderId="0" xfId="1" applyFont="1" applyAlignment="1">
      <alignment horizontal="left" vertical="top" wrapText="1"/>
    </xf>
    <xf numFmtId="0" fontId="28" fillId="0" borderId="0" xfId="1" applyFont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/>
    </xf>
    <xf numFmtId="180" fontId="31" fillId="0" borderId="1" xfId="0" applyNumberFormat="1" applyFont="1" applyFill="1" applyBorder="1" applyAlignment="1" applyProtection="1">
      <alignment horizontal="left" vertical="center"/>
      <protection locked="0"/>
    </xf>
    <xf numFmtId="179" fontId="16" fillId="7" borderId="1" xfId="0" applyNumberFormat="1" applyFont="1" applyFill="1" applyBorder="1" applyAlignment="1" applyProtection="1">
      <alignment horizontal="right" vertical="center"/>
      <protection locked="0"/>
    </xf>
    <xf numFmtId="180" fontId="31" fillId="0" borderId="1" xfId="0" applyNumberFormat="1" applyFont="1" applyFill="1" applyBorder="1" applyAlignment="1" applyProtection="1">
      <alignment horizontal="left" vertical="center" shrinkToFit="1"/>
    </xf>
    <xf numFmtId="0" fontId="30" fillId="0" borderId="0" xfId="1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16" fillId="4" borderId="43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6" fillId="7" borderId="27" xfId="0" applyFont="1" applyFill="1" applyBorder="1" applyAlignment="1" applyProtection="1">
      <alignment horizontal="left" vertical="center" indent="1"/>
      <protection locked="0"/>
    </xf>
    <xf numFmtId="0" fontId="16" fillId="7" borderId="28" xfId="0" applyFont="1" applyFill="1" applyBorder="1" applyAlignment="1" applyProtection="1">
      <alignment horizontal="left" vertical="center" indent="1"/>
      <protection locked="0"/>
    </xf>
    <xf numFmtId="0" fontId="16" fillId="7" borderId="29" xfId="0" applyFont="1" applyFill="1" applyBorder="1" applyAlignment="1" applyProtection="1">
      <alignment horizontal="left" vertical="center" indent="1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6" fillId="6" borderId="27" xfId="0" applyFont="1" applyFill="1" applyBorder="1" applyAlignment="1" applyProtection="1">
      <alignment horizontal="center" vertical="center"/>
      <protection locked="0"/>
    </xf>
    <xf numFmtId="0" fontId="16" fillId="6" borderId="29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80" fontId="17" fillId="0" borderId="15" xfId="0" applyNumberFormat="1" applyFont="1" applyFill="1" applyBorder="1" applyAlignment="1" applyProtection="1">
      <alignment horizontal="right" vertical="center"/>
      <protection locked="0"/>
    </xf>
    <xf numFmtId="180" fontId="17" fillId="0" borderId="42" xfId="0" applyNumberFormat="1" applyFont="1" applyFill="1" applyBorder="1" applyAlignment="1" applyProtection="1">
      <alignment horizontal="right" vertical="center"/>
      <protection locked="0"/>
    </xf>
    <xf numFmtId="180" fontId="17" fillId="0" borderId="30" xfId="0" applyNumberFormat="1" applyFont="1" applyFill="1" applyBorder="1" applyAlignment="1" applyProtection="1">
      <alignment horizontal="right" vertical="center"/>
      <protection locked="0"/>
    </xf>
    <xf numFmtId="0" fontId="2" fillId="0" borderId="4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  <color rgb="FFCC0000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if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898922</xdr:colOff>
      <xdr:row>4</xdr:row>
      <xdr:rowOff>13607</xdr:rowOff>
    </xdr:from>
    <xdr:to>
      <xdr:col>7</xdr:col>
      <xdr:colOff>259385</xdr:colOff>
      <xdr:row>7</xdr:row>
      <xdr:rowOff>186443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86EEF3E-7367-4428-8491-277CA0A50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5391" y="1061357"/>
          <a:ext cx="777307" cy="851492"/>
        </a:xfrm>
        <a:prstGeom prst="rect">
          <a:avLst/>
        </a:prstGeom>
      </xdr:spPr>
    </xdr:pic>
    <xdr:clientData/>
  </xdr:twoCellAnchor>
  <xdr:twoCellAnchor editAs="oneCell">
    <xdr:from>
      <xdr:col>6</xdr:col>
      <xdr:colOff>279836</xdr:colOff>
      <xdr:row>15</xdr:row>
      <xdr:rowOff>95250</xdr:rowOff>
    </xdr:from>
    <xdr:to>
      <xdr:col>6</xdr:col>
      <xdr:colOff>1144908</xdr:colOff>
      <xdr:row>23</xdr:row>
      <xdr:rowOff>48522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7DC0AC2-BAB0-4AED-AA6E-B425CC6B0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407" y="3551464"/>
          <a:ext cx="865072" cy="864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898922</xdr:colOff>
      <xdr:row>4</xdr:row>
      <xdr:rowOff>13607</xdr:rowOff>
    </xdr:from>
    <xdr:to>
      <xdr:col>7</xdr:col>
      <xdr:colOff>259385</xdr:colOff>
      <xdr:row>7</xdr:row>
      <xdr:rowOff>186443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7E6BCE-BF44-404C-BF03-FE04C05B3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7772" y="1061357"/>
          <a:ext cx="779688" cy="858636"/>
        </a:xfrm>
        <a:prstGeom prst="rect">
          <a:avLst/>
        </a:prstGeom>
      </xdr:spPr>
    </xdr:pic>
    <xdr:clientData/>
  </xdr:twoCellAnchor>
  <xdr:twoCellAnchor editAs="oneCell">
    <xdr:from>
      <xdr:col>6</xdr:col>
      <xdr:colOff>279836</xdr:colOff>
      <xdr:row>15</xdr:row>
      <xdr:rowOff>95250</xdr:rowOff>
    </xdr:from>
    <xdr:to>
      <xdr:col>6</xdr:col>
      <xdr:colOff>1144908</xdr:colOff>
      <xdr:row>23</xdr:row>
      <xdr:rowOff>48522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D4F737B-3A39-4839-8D8D-6338E6A18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686" y="3552825"/>
          <a:ext cx="865072" cy="877197"/>
        </a:xfrm>
        <a:prstGeom prst="rect">
          <a:avLst/>
        </a:prstGeom>
      </xdr:spPr>
    </xdr:pic>
    <xdr:clientData/>
  </xdr:twoCellAnchor>
  <xdr:twoCellAnchor>
    <xdr:from>
      <xdr:col>3</xdr:col>
      <xdr:colOff>1401535</xdr:colOff>
      <xdr:row>25</xdr:row>
      <xdr:rowOff>231321</xdr:rowOff>
    </xdr:from>
    <xdr:to>
      <xdr:col>4</xdr:col>
      <xdr:colOff>609055</xdr:colOff>
      <xdr:row>27</xdr:row>
      <xdr:rowOff>33201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E473949-1EA2-4AAE-8E7A-3D41548EB29E}"/>
            </a:ext>
          </a:extLst>
        </xdr:cNvPr>
        <xdr:cNvSpPr txBox="1"/>
      </xdr:nvSpPr>
      <xdr:spPr>
        <a:xfrm>
          <a:off x="4173310" y="4917621"/>
          <a:ext cx="626745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</a:p>
      </xdr:txBody>
    </xdr:sp>
    <xdr:clientData/>
  </xdr:twoCellAnchor>
  <xdr:twoCellAnchor>
    <xdr:from>
      <xdr:col>3</xdr:col>
      <xdr:colOff>1401535</xdr:colOff>
      <xdr:row>26</xdr:row>
      <xdr:rowOff>186203</xdr:rowOff>
    </xdr:from>
    <xdr:to>
      <xdr:col>4</xdr:col>
      <xdr:colOff>609055</xdr:colOff>
      <xdr:row>28</xdr:row>
      <xdr:rowOff>33201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D2DC742-B83E-4301-B5E1-072AA0F065FB}"/>
            </a:ext>
          </a:extLst>
        </xdr:cNvPr>
        <xdr:cNvSpPr txBox="1"/>
      </xdr:nvSpPr>
      <xdr:spPr>
        <a:xfrm>
          <a:off x="4173310" y="5148728"/>
          <a:ext cx="626745" cy="304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</a:t>
          </a:r>
        </a:p>
      </xdr:txBody>
    </xdr:sp>
    <xdr:clientData/>
  </xdr:twoCellAnchor>
  <xdr:twoCellAnchor>
    <xdr:from>
      <xdr:col>3</xdr:col>
      <xdr:colOff>1401535</xdr:colOff>
      <xdr:row>27</xdr:row>
      <xdr:rowOff>191215</xdr:rowOff>
    </xdr:from>
    <xdr:to>
      <xdr:col>4</xdr:col>
      <xdr:colOff>609055</xdr:colOff>
      <xdr:row>29</xdr:row>
      <xdr:rowOff>38214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A18A170-2175-4FBE-A928-754B103BC92B}"/>
            </a:ext>
          </a:extLst>
        </xdr:cNvPr>
        <xdr:cNvSpPr txBox="1"/>
      </xdr:nvSpPr>
      <xdr:spPr>
        <a:xfrm>
          <a:off x="4173310" y="5382340"/>
          <a:ext cx="626745" cy="304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</a:t>
          </a:r>
        </a:p>
      </xdr:txBody>
    </xdr:sp>
    <xdr:clientData/>
  </xdr:twoCellAnchor>
  <xdr:twoCellAnchor>
    <xdr:from>
      <xdr:col>3</xdr:col>
      <xdr:colOff>1401535</xdr:colOff>
      <xdr:row>28</xdr:row>
      <xdr:rowOff>181189</xdr:rowOff>
    </xdr:from>
    <xdr:to>
      <xdr:col>4</xdr:col>
      <xdr:colOff>609055</xdr:colOff>
      <xdr:row>30</xdr:row>
      <xdr:rowOff>28188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0143C0B-F88F-4E2B-B5F0-3EB451145FF3}"/>
            </a:ext>
          </a:extLst>
        </xdr:cNvPr>
        <xdr:cNvSpPr txBox="1"/>
      </xdr:nvSpPr>
      <xdr:spPr>
        <a:xfrm>
          <a:off x="4173310" y="5600914"/>
          <a:ext cx="626745" cy="304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④</a:t>
          </a:r>
        </a:p>
      </xdr:txBody>
    </xdr:sp>
    <xdr:clientData/>
  </xdr:twoCellAnchor>
  <xdr:twoCellAnchor>
    <xdr:from>
      <xdr:col>3</xdr:col>
      <xdr:colOff>1401535</xdr:colOff>
      <xdr:row>29</xdr:row>
      <xdr:rowOff>186203</xdr:rowOff>
    </xdr:from>
    <xdr:to>
      <xdr:col>4</xdr:col>
      <xdr:colOff>609055</xdr:colOff>
      <xdr:row>31</xdr:row>
      <xdr:rowOff>33201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5AE65C8-2C1C-4E0D-A76F-E8639FA2B22A}"/>
            </a:ext>
          </a:extLst>
        </xdr:cNvPr>
        <xdr:cNvSpPr txBox="1"/>
      </xdr:nvSpPr>
      <xdr:spPr>
        <a:xfrm>
          <a:off x="4173310" y="5834528"/>
          <a:ext cx="626745" cy="304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⑤</a:t>
          </a:r>
        </a:p>
      </xdr:txBody>
    </xdr:sp>
    <xdr:clientData/>
  </xdr:twoCellAnchor>
  <xdr:twoCellAnchor>
    <xdr:from>
      <xdr:col>3</xdr:col>
      <xdr:colOff>1401535</xdr:colOff>
      <xdr:row>30</xdr:row>
      <xdr:rowOff>191216</xdr:rowOff>
    </xdr:from>
    <xdr:to>
      <xdr:col>4</xdr:col>
      <xdr:colOff>609055</xdr:colOff>
      <xdr:row>32</xdr:row>
      <xdr:rowOff>38214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CF39F5F-BAAA-41BD-B3C9-FFC69FB74FA1}"/>
            </a:ext>
          </a:extLst>
        </xdr:cNvPr>
        <xdr:cNvSpPr txBox="1"/>
      </xdr:nvSpPr>
      <xdr:spPr>
        <a:xfrm>
          <a:off x="4173310" y="6068141"/>
          <a:ext cx="626745" cy="304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⑥</a:t>
          </a:r>
        </a:p>
      </xdr:txBody>
    </xdr:sp>
    <xdr:clientData/>
  </xdr:twoCellAnchor>
  <xdr:twoCellAnchor>
    <xdr:from>
      <xdr:col>3</xdr:col>
      <xdr:colOff>1401535</xdr:colOff>
      <xdr:row>31</xdr:row>
      <xdr:rowOff>201242</xdr:rowOff>
    </xdr:from>
    <xdr:to>
      <xdr:col>4</xdr:col>
      <xdr:colOff>609055</xdr:colOff>
      <xdr:row>33</xdr:row>
      <xdr:rowOff>48241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DC77FDD-CAED-476D-AA7C-C6E46DECD551}"/>
            </a:ext>
          </a:extLst>
        </xdr:cNvPr>
        <xdr:cNvSpPr txBox="1"/>
      </xdr:nvSpPr>
      <xdr:spPr>
        <a:xfrm>
          <a:off x="4173310" y="6306767"/>
          <a:ext cx="626745" cy="304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⑦</a:t>
          </a:r>
        </a:p>
      </xdr:txBody>
    </xdr:sp>
    <xdr:clientData/>
  </xdr:twoCellAnchor>
  <xdr:twoCellAnchor>
    <xdr:from>
      <xdr:col>3</xdr:col>
      <xdr:colOff>1401535</xdr:colOff>
      <xdr:row>32</xdr:row>
      <xdr:rowOff>191216</xdr:rowOff>
    </xdr:from>
    <xdr:to>
      <xdr:col>4</xdr:col>
      <xdr:colOff>609055</xdr:colOff>
      <xdr:row>34</xdr:row>
      <xdr:rowOff>38215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E06A2E2-F82F-47AB-8E7D-5FBCD0F94988}"/>
            </a:ext>
          </a:extLst>
        </xdr:cNvPr>
        <xdr:cNvSpPr txBox="1"/>
      </xdr:nvSpPr>
      <xdr:spPr>
        <a:xfrm>
          <a:off x="4173310" y="6525341"/>
          <a:ext cx="626745" cy="304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⑧</a:t>
          </a:r>
        </a:p>
      </xdr:txBody>
    </xdr:sp>
    <xdr:clientData/>
  </xdr:twoCellAnchor>
  <xdr:twoCellAnchor>
    <xdr:from>
      <xdr:col>3</xdr:col>
      <xdr:colOff>1401535</xdr:colOff>
      <xdr:row>33</xdr:row>
      <xdr:rowOff>186203</xdr:rowOff>
    </xdr:from>
    <xdr:to>
      <xdr:col>4</xdr:col>
      <xdr:colOff>609055</xdr:colOff>
      <xdr:row>35</xdr:row>
      <xdr:rowOff>33201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5F79C17B-84B4-417E-97C9-3F5000502B82}"/>
            </a:ext>
          </a:extLst>
        </xdr:cNvPr>
        <xdr:cNvSpPr txBox="1"/>
      </xdr:nvSpPr>
      <xdr:spPr>
        <a:xfrm>
          <a:off x="4173310" y="6748928"/>
          <a:ext cx="626745" cy="304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1401535</xdr:colOff>
      <xdr:row>34</xdr:row>
      <xdr:rowOff>191216</xdr:rowOff>
    </xdr:from>
    <xdr:to>
      <xdr:col>4</xdr:col>
      <xdr:colOff>609055</xdr:colOff>
      <xdr:row>36</xdr:row>
      <xdr:rowOff>38214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CE7DD33-248E-407A-A728-4890CF52A1AD}"/>
            </a:ext>
          </a:extLst>
        </xdr:cNvPr>
        <xdr:cNvSpPr txBox="1"/>
      </xdr:nvSpPr>
      <xdr:spPr>
        <a:xfrm>
          <a:off x="4173310" y="6982541"/>
          <a:ext cx="626745" cy="304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⑩</a:t>
          </a:r>
        </a:p>
      </xdr:txBody>
    </xdr:sp>
    <xdr:clientData/>
  </xdr:twoCellAnchor>
  <xdr:twoCellAnchor>
    <xdr:from>
      <xdr:col>3</xdr:col>
      <xdr:colOff>1401535</xdr:colOff>
      <xdr:row>35</xdr:row>
      <xdr:rowOff>181189</xdr:rowOff>
    </xdr:from>
    <xdr:to>
      <xdr:col>4</xdr:col>
      <xdr:colOff>609055</xdr:colOff>
      <xdr:row>37</xdr:row>
      <xdr:rowOff>28188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C9DEE84-6C88-4923-9766-ED7B86A36F92}"/>
            </a:ext>
          </a:extLst>
        </xdr:cNvPr>
        <xdr:cNvSpPr txBox="1"/>
      </xdr:nvSpPr>
      <xdr:spPr>
        <a:xfrm>
          <a:off x="4173310" y="7201114"/>
          <a:ext cx="626745" cy="304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⑪</a:t>
          </a:r>
        </a:p>
      </xdr:txBody>
    </xdr:sp>
    <xdr:clientData/>
  </xdr:twoCellAnchor>
  <xdr:twoCellAnchor>
    <xdr:from>
      <xdr:col>3</xdr:col>
      <xdr:colOff>1401535</xdr:colOff>
      <xdr:row>36</xdr:row>
      <xdr:rowOff>196229</xdr:rowOff>
    </xdr:from>
    <xdr:to>
      <xdr:col>4</xdr:col>
      <xdr:colOff>609055</xdr:colOff>
      <xdr:row>38</xdr:row>
      <xdr:rowOff>43228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7EE43A3-DB10-4702-9E4A-FED2233E7CD9}"/>
            </a:ext>
          </a:extLst>
        </xdr:cNvPr>
        <xdr:cNvSpPr txBox="1"/>
      </xdr:nvSpPr>
      <xdr:spPr>
        <a:xfrm>
          <a:off x="4173310" y="7444754"/>
          <a:ext cx="626745" cy="304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⑫</a:t>
          </a:r>
        </a:p>
      </xdr:txBody>
    </xdr:sp>
    <xdr:clientData/>
  </xdr:twoCellAnchor>
  <xdr:twoCellAnchor>
    <xdr:from>
      <xdr:col>5</xdr:col>
      <xdr:colOff>391057</xdr:colOff>
      <xdr:row>25</xdr:row>
      <xdr:rowOff>231321</xdr:rowOff>
    </xdr:from>
    <xdr:to>
      <xdr:col>6</xdr:col>
      <xdr:colOff>584207</xdr:colOff>
      <xdr:row>27</xdr:row>
      <xdr:rowOff>33201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1CB0FFC-417D-404A-8C96-6763915760CE}"/>
            </a:ext>
          </a:extLst>
        </xdr:cNvPr>
        <xdr:cNvSpPr txBox="1"/>
      </xdr:nvSpPr>
      <xdr:spPr>
        <a:xfrm>
          <a:off x="6001282" y="4917621"/>
          <a:ext cx="621775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⑬</a:t>
          </a:r>
        </a:p>
      </xdr:txBody>
    </xdr:sp>
    <xdr:clientData/>
  </xdr:twoCellAnchor>
  <xdr:twoCellAnchor>
    <xdr:from>
      <xdr:col>5</xdr:col>
      <xdr:colOff>391057</xdr:colOff>
      <xdr:row>26</xdr:row>
      <xdr:rowOff>186203</xdr:rowOff>
    </xdr:from>
    <xdr:to>
      <xdr:col>6</xdr:col>
      <xdr:colOff>584207</xdr:colOff>
      <xdr:row>28</xdr:row>
      <xdr:rowOff>33201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557473A-AEF7-4FCC-A565-4B023AA35951}"/>
            </a:ext>
          </a:extLst>
        </xdr:cNvPr>
        <xdr:cNvSpPr txBox="1"/>
      </xdr:nvSpPr>
      <xdr:spPr>
        <a:xfrm>
          <a:off x="6001282" y="5148728"/>
          <a:ext cx="621775" cy="304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⑭</a:t>
          </a:r>
        </a:p>
      </xdr:txBody>
    </xdr:sp>
    <xdr:clientData/>
  </xdr:twoCellAnchor>
  <xdr:twoCellAnchor>
    <xdr:from>
      <xdr:col>5</xdr:col>
      <xdr:colOff>391057</xdr:colOff>
      <xdr:row>27</xdr:row>
      <xdr:rowOff>191215</xdr:rowOff>
    </xdr:from>
    <xdr:to>
      <xdr:col>6</xdr:col>
      <xdr:colOff>584207</xdr:colOff>
      <xdr:row>29</xdr:row>
      <xdr:rowOff>38214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1037D80-B662-4220-B2ED-DA63DAC45B67}"/>
            </a:ext>
          </a:extLst>
        </xdr:cNvPr>
        <xdr:cNvSpPr txBox="1"/>
      </xdr:nvSpPr>
      <xdr:spPr>
        <a:xfrm>
          <a:off x="6001282" y="5382340"/>
          <a:ext cx="621775" cy="304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⑮</a:t>
          </a:r>
        </a:p>
      </xdr:txBody>
    </xdr:sp>
    <xdr:clientData/>
  </xdr:twoCellAnchor>
  <xdr:twoCellAnchor>
    <xdr:from>
      <xdr:col>5</xdr:col>
      <xdr:colOff>391057</xdr:colOff>
      <xdr:row>28</xdr:row>
      <xdr:rowOff>181189</xdr:rowOff>
    </xdr:from>
    <xdr:to>
      <xdr:col>6</xdr:col>
      <xdr:colOff>584207</xdr:colOff>
      <xdr:row>30</xdr:row>
      <xdr:rowOff>28188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FE518270-9717-40C5-9DD0-0C3E9F2502EB}"/>
            </a:ext>
          </a:extLst>
        </xdr:cNvPr>
        <xdr:cNvSpPr txBox="1"/>
      </xdr:nvSpPr>
      <xdr:spPr>
        <a:xfrm>
          <a:off x="6001282" y="5600914"/>
          <a:ext cx="621775" cy="304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⑯</a:t>
          </a:r>
        </a:p>
      </xdr:txBody>
    </xdr:sp>
    <xdr:clientData/>
  </xdr:twoCellAnchor>
  <xdr:twoCellAnchor>
    <xdr:from>
      <xdr:col>5</xdr:col>
      <xdr:colOff>391057</xdr:colOff>
      <xdr:row>29</xdr:row>
      <xdr:rowOff>186203</xdr:rowOff>
    </xdr:from>
    <xdr:to>
      <xdr:col>6</xdr:col>
      <xdr:colOff>584207</xdr:colOff>
      <xdr:row>31</xdr:row>
      <xdr:rowOff>33201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C599017-4DA8-49D2-8ABC-4E6DDF88265D}"/>
            </a:ext>
          </a:extLst>
        </xdr:cNvPr>
        <xdr:cNvSpPr txBox="1"/>
      </xdr:nvSpPr>
      <xdr:spPr>
        <a:xfrm>
          <a:off x="6001282" y="5834528"/>
          <a:ext cx="621775" cy="304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⑰</a:t>
          </a:r>
        </a:p>
      </xdr:txBody>
    </xdr:sp>
    <xdr:clientData/>
  </xdr:twoCellAnchor>
  <xdr:twoCellAnchor>
    <xdr:from>
      <xdr:col>15</xdr:col>
      <xdr:colOff>0</xdr:colOff>
      <xdr:row>0</xdr:row>
      <xdr:rowOff>174420</xdr:rowOff>
    </xdr:from>
    <xdr:to>
      <xdr:col>19</xdr:col>
      <xdr:colOff>193095</xdr:colOff>
      <xdr:row>2</xdr:row>
      <xdr:rowOff>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976E4AAE-4C11-4BAD-A328-705A2BC372CE}"/>
            </a:ext>
          </a:extLst>
        </xdr:cNvPr>
        <xdr:cNvSpPr/>
      </xdr:nvSpPr>
      <xdr:spPr>
        <a:xfrm>
          <a:off x="10390909" y="174420"/>
          <a:ext cx="2964004" cy="4663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■計算ロジック</a:t>
          </a:r>
        </a:p>
      </xdr:txBody>
    </xdr:sp>
    <xdr:clientData/>
  </xdr:twoCellAnchor>
  <xdr:twoCellAnchor>
    <xdr:from>
      <xdr:col>14</xdr:col>
      <xdr:colOff>683202</xdr:colOff>
      <xdr:row>10</xdr:row>
      <xdr:rowOff>2226</xdr:rowOff>
    </xdr:from>
    <xdr:to>
      <xdr:col>22</xdr:col>
      <xdr:colOff>683202</xdr:colOff>
      <xdr:row>13</xdr:row>
      <xdr:rowOff>71500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349A2AA-5AAA-4C4A-988C-ED66A72EEEB5}"/>
            </a:ext>
          </a:extLst>
        </xdr:cNvPr>
        <xdr:cNvSpPr txBox="1"/>
      </xdr:nvSpPr>
      <xdr:spPr>
        <a:xfrm>
          <a:off x="10381384" y="2340181"/>
          <a:ext cx="5541818" cy="606137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{⑬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＋⑭＋⑮＋⑯＋⑰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×0.8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＋⑥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}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／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1000</a:t>
          </a:r>
          <a:endParaRPr kumimoji="1" lang="ja-JP" altLang="en-US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15</xdr:col>
      <xdr:colOff>13608</xdr:colOff>
      <xdr:row>26</xdr:row>
      <xdr:rowOff>185550</xdr:rowOff>
    </xdr:from>
    <xdr:to>
      <xdr:col>23</xdr:col>
      <xdr:colOff>1</xdr:colOff>
      <xdr:row>32</xdr:row>
      <xdr:rowOff>49481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CD79DD92-5E1F-4925-8E0D-80A076E6DAAB}"/>
            </a:ext>
          </a:extLst>
        </xdr:cNvPr>
        <xdr:cNvSpPr txBox="1"/>
      </xdr:nvSpPr>
      <xdr:spPr>
        <a:xfrm>
          <a:off x="10404517" y="5103914"/>
          <a:ext cx="5528211" cy="121474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{①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＋②＋③＋④＋⑤ー（⑨ー⑪）＋⑧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}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／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1000</a:t>
          </a:r>
        </a:p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※⑧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は負の値として一次エネルギー計算結果に表示されるため、計算としては加算することとなる</a:t>
          </a:r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23</xdr:col>
      <xdr:colOff>0</xdr:colOff>
      <xdr:row>4</xdr:row>
      <xdr:rowOff>66799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98C98119-8A1F-4920-B728-1B78B799F2CB}"/>
            </a:ext>
          </a:extLst>
        </xdr:cNvPr>
        <xdr:cNvSpPr txBox="1"/>
      </xdr:nvSpPr>
      <xdr:spPr>
        <a:xfrm>
          <a:off x="10390909" y="519545"/>
          <a:ext cx="5541818" cy="58634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㋑≦㋺であれば”適”、左記でなければ”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-”</a:t>
          </a:r>
          <a:endParaRPr kumimoji="1" lang="ja-JP" altLang="en-US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683202</xdr:colOff>
      <xdr:row>5</xdr:row>
      <xdr:rowOff>160069</xdr:rowOff>
    </xdr:from>
    <xdr:to>
      <xdr:col>22</xdr:col>
      <xdr:colOff>683202</xdr:colOff>
      <xdr:row>8</xdr:row>
      <xdr:rowOff>82139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7441FCE-D520-42BD-96A0-189A5966BE6E}"/>
            </a:ext>
          </a:extLst>
        </xdr:cNvPr>
        <xdr:cNvSpPr txBox="1"/>
      </xdr:nvSpPr>
      <xdr:spPr>
        <a:xfrm>
          <a:off x="10381384" y="1424296"/>
          <a:ext cx="5541818" cy="597479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{①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＋②＋③＋④＋⑤＋⑥＋⑦＋⑧＋（⑩－⑫）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}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／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1000</a:t>
          </a:r>
          <a:endParaRPr kumimoji="1" lang="ja-JP" altLang="en-US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683202</xdr:colOff>
      <xdr:row>14</xdr:row>
      <xdr:rowOff>112815</xdr:rowOff>
    </xdr:from>
    <xdr:to>
      <xdr:col>22</xdr:col>
      <xdr:colOff>683202</xdr:colOff>
      <xdr:row>17</xdr:row>
      <xdr:rowOff>143741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43C9CD32-B2FD-409F-97B9-26F750F0524F}"/>
            </a:ext>
          </a:extLst>
        </xdr:cNvPr>
        <xdr:cNvSpPr txBox="1"/>
      </xdr:nvSpPr>
      <xdr:spPr>
        <a:xfrm>
          <a:off x="10381384" y="3264724"/>
          <a:ext cx="5541818" cy="602426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{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設計一次エネルギー［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GJ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］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×1000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／当該住戸の床面積の合計</a:t>
          </a:r>
        </a:p>
      </xdr:txBody>
    </xdr:sp>
    <xdr:clientData/>
  </xdr:twoCellAnchor>
  <xdr:twoCellAnchor>
    <xdr:from>
      <xdr:col>14</xdr:col>
      <xdr:colOff>683202</xdr:colOff>
      <xdr:row>22</xdr:row>
      <xdr:rowOff>46511</xdr:rowOff>
    </xdr:from>
    <xdr:to>
      <xdr:col>22</xdr:col>
      <xdr:colOff>683202</xdr:colOff>
      <xdr:row>25</xdr:row>
      <xdr:rowOff>144235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454ACB59-928B-4D2B-9E03-CFA335E119E7}"/>
            </a:ext>
          </a:extLst>
        </xdr:cNvPr>
        <xdr:cNvSpPr txBox="1"/>
      </xdr:nvSpPr>
      <xdr:spPr>
        <a:xfrm>
          <a:off x="10381384" y="4185556"/>
          <a:ext cx="5541818" cy="599952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Ⓑ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ーⒶ</a:t>
          </a:r>
        </a:p>
      </xdr:txBody>
    </xdr:sp>
    <xdr:clientData/>
  </xdr:twoCellAnchor>
  <xdr:twoCellAnchor>
    <xdr:from>
      <xdr:col>14</xdr:col>
      <xdr:colOff>683202</xdr:colOff>
      <xdr:row>33</xdr:row>
      <xdr:rowOff>142751</xdr:rowOff>
    </xdr:from>
    <xdr:to>
      <xdr:col>22</xdr:col>
      <xdr:colOff>683202</xdr:colOff>
      <xdr:row>36</xdr:row>
      <xdr:rowOff>52450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3765A52-5CE1-4A1D-9211-295C610731B2}"/>
            </a:ext>
          </a:extLst>
        </xdr:cNvPr>
        <xdr:cNvSpPr txBox="1"/>
      </xdr:nvSpPr>
      <xdr:spPr>
        <a:xfrm>
          <a:off x="10381384" y="6637069"/>
          <a:ext cx="5541818" cy="585108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Ⓓ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ーⒸ</a:t>
          </a:r>
        </a:p>
      </xdr:txBody>
    </xdr:sp>
    <xdr:clientData/>
  </xdr:twoCellAnchor>
  <xdr:twoCellAnchor>
    <xdr:from>
      <xdr:col>14</xdr:col>
      <xdr:colOff>683202</xdr:colOff>
      <xdr:row>37</xdr:row>
      <xdr:rowOff>145719</xdr:rowOff>
    </xdr:from>
    <xdr:to>
      <xdr:col>22</xdr:col>
      <xdr:colOff>683202</xdr:colOff>
      <xdr:row>40</xdr:row>
      <xdr:rowOff>118506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57FF434-CDC5-4843-BB90-9037F1102896}"/>
            </a:ext>
          </a:extLst>
        </xdr:cNvPr>
        <xdr:cNvSpPr txBox="1"/>
      </xdr:nvSpPr>
      <xdr:spPr>
        <a:xfrm>
          <a:off x="10381384" y="7540583"/>
          <a:ext cx="5541818" cy="596241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（Ⓔ／Ⓓ）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×100</a:t>
          </a:r>
          <a:endParaRPr kumimoji="1" lang="ja-JP" altLang="en-US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14</xdr:col>
      <xdr:colOff>683202</xdr:colOff>
      <xdr:row>41</xdr:row>
      <xdr:rowOff>211775</xdr:rowOff>
    </xdr:from>
    <xdr:to>
      <xdr:col>22</xdr:col>
      <xdr:colOff>683202</xdr:colOff>
      <xdr:row>44</xdr:row>
      <xdr:rowOff>173429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6BF2D043-79D7-4C2B-8184-8F61ADFB57CE}"/>
            </a:ext>
          </a:extLst>
        </xdr:cNvPr>
        <xdr:cNvSpPr txBox="1"/>
      </xdr:nvSpPr>
      <xdr:spPr>
        <a:xfrm>
          <a:off x="10381384" y="8455230"/>
          <a:ext cx="5541818" cy="585108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①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＋②＋③＋④＋⑤ー⑨ー⑩</a:t>
          </a:r>
        </a:p>
      </xdr:txBody>
    </xdr:sp>
    <xdr:clientData/>
  </xdr:twoCellAnchor>
  <xdr:twoCellAnchor>
    <xdr:from>
      <xdr:col>14</xdr:col>
      <xdr:colOff>683202</xdr:colOff>
      <xdr:row>46</xdr:row>
      <xdr:rowOff>41562</xdr:rowOff>
    </xdr:from>
    <xdr:to>
      <xdr:col>22</xdr:col>
      <xdr:colOff>683202</xdr:colOff>
      <xdr:row>49</xdr:row>
      <xdr:rowOff>3216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B0B3074C-9744-4886-A516-B3152662C915}"/>
            </a:ext>
          </a:extLst>
        </xdr:cNvPr>
        <xdr:cNvSpPr txBox="1"/>
      </xdr:nvSpPr>
      <xdr:spPr>
        <a:xfrm>
          <a:off x="10381384" y="9358744"/>
          <a:ext cx="5541818" cy="585108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Ⓗ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ーⒼ</a:t>
          </a:r>
        </a:p>
      </xdr:txBody>
    </xdr:sp>
    <xdr:clientData/>
  </xdr:twoCellAnchor>
  <xdr:twoCellAnchor>
    <xdr:from>
      <xdr:col>2</xdr:col>
      <xdr:colOff>1102179</xdr:colOff>
      <xdr:row>17</xdr:row>
      <xdr:rowOff>149679</xdr:rowOff>
    </xdr:from>
    <xdr:to>
      <xdr:col>3</xdr:col>
      <xdr:colOff>616332</xdr:colOff>
      <xdr:row>22</xdr:row>
      <xdr:rowOff>46808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6C281BCA-105F-4EF4-9AD7-5C4B66EBAF50}"/>
            </a:ext>
          </a:extLst>
        </xdr:cNvPr>
        <xdr:cNvSpPr txBox="1"/>
      </xdr:nvSpPr>
      <xdr:spPr>
        <a:xfrm>
          <a:off x="2762250" y="3905250"/>
          <a:ext cx="629939" cy="30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㋑</a:t>
          </a:r>
        </a:p>
      </xdr:txBody>
    </xdr:sp>
    <xdr:clientData/>
  </xdr:twoCellAnchor>
  <xdr:twoCellAnchor>
    <xdr:from>
      <xdr:col>3</xdr:col>
      <xdr:colOff>1389290</xdr:colOff>
      <xdr:row>17</xdr:row>
      <xdr:rowOff>159204</xdr:rowOff>
    </xdr:from>
    <xdr:to>
      <xdr:col>4</xdr:col>
      <xdr:colOff>598643</xdr:colOff>
      <xdr:row>22</xdr:row>
      <xdr:rowOff>56333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1D76A250-EDCF-48EB-9050-4B540F274CC8}"/>
            </a:ext>
          </a:extLst>
        </xdr:cNvPr>
        <xdr:cNvSpPr txBox="1"/>
      </xdr:nvSpPr>
      <xdr:spPr>
        <a:xfrm>
          <a:off x="4165147" y="3914775"/>
          <a:ext cx="624496" cy="30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㋺</a:t>
          </a:r>
        </a:p>
      </xdr:txBody>
    </xdr:sp>
    <xdr:clientData/>
  </xdr:twoCellAnchor>
  <xdr:twoCellAnchor>
    <xdr:from>
      <xdr:col>2</xdr:col>
      <xdr:colOff>789215</xdr:colOff>
      <xdr:row>2</xdr:row>
      <xdr:rowOff>169471</xdr:rowOff>
    </xdr:from>
    <xdr:to>
      <xdr:col>15</xdr:col>
      <xdr:colOff>0</xdr:colOff>
      <xdr:row>18</xdr:row>
      <xdr:rowOff>108857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49D1A292-501F-438F-BEF9-26C2A05CA8D6}"/>
            </a:ext>
          </a:extLst>
        </xdr:cNvPr>
        <xdr:cNvCxnSpPr>
          <a:stCxn id="31" idx="1"/>
        </xdr:cNvCxnSpPr>
      </xdr:nvCxnSpPr>
      <xdr:spPr>
        <a:xfrm flipH="1">
          <a:off x="2449286" y="822614"/>
          <a:ext cx="7892143" cy="324592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1333500</xdr:colOff>
      <xdr:row>12</xdr:row>
      <xdr:rowOff>9649</xdr:rowOff>
    </xdr:from>
    <xdr:to>
      <xdr:col>15</xdr:col>
      <xdr:colOff>2844</xdr:colOff>
      <xdr:row>18</xdr:row>
      <xdr:rowOff>95250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53A91084-965F-4E3C-8F8D-5E3AD347493D}"/>
            </a:ext>
          </a:extLst>
        </xdr:cNvPr>
        <xdr:cNvCxnSpPr>
          <a:stCxn id="27" idx="1"/>
        </xdr:cNvCxnSpPr>
      </xdr:nvCxnSpPr>
      <xdr:spPr>
        <a:xfrm flipH="1">
          <a:off x="5524500" y="2676649"/>
          <a:ext cx="4819773" cy="13782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50</xdr:row>
      <xdr:rowOff>96486</xdr:rowOff>
    </xdr:from>
    <xdr:to>
      <xdr:col>23</xdr:col>
      <xdr:colOff>0</xdr:colOff>
      <xdr:row>53</xdr:row>
      <xdr:rowOff>141019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7347C009-CB78-4DDE-8444-C5CA6305A17E}"/>
            </a:ext>
          </a:extLst>
        </xdr:cNvPr>
        <xdr:cNvSpPr txBox="1"/>
      </xdr:nvSpPr>
      <xdr:spPr>
        <a:xfrm>
          <a:off x="10390909" y="10262259"/>
          <a:ext cx="5541818" cy="616033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（Ⓘ／Ⓗ）</a:t>
          </a:r>
          <a:r>
            <a:rPr kumimoji="1" lang="en-US" altLang="ja-JP" sz="1400">
              <a:latin typeface="游ゴシック" panose="020B0400000000000000" pitchFamily="50" charset="-128"/>
              <a:ea typeface="游ゴシック" panose="020B0400000000000000" pitchFamily="50" charset="-128"/>
            </a:rPr>
            <a:t>×100</a:t>
          </a:r>
          <a:endParaRPr kumimoji="1" lang="ja-JP" altLang="en-US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</xdr:col>
      <xdr:colOff>1224643</xdr:colOff>
      <xdr:row>16</xdr:row>
      <xdr:rowOff>19420</xdr:rowOff>
    </xdr:from>
    <xdr:to>
      <xdr:col>15</xdr:col>
      <xdr:colOff>2844</xdr:colOff>
      <xdr:row>22</xdr:row>
      <xdr:rowOff>95250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1364AA47-1795-4E63-8011-11CA8586AEB8}"/>
            </a:ext>
          </a:extLst>
        </xdr:cNvPr>
        <xdr:cNvCxnSpPr>
          <a:stCxn id="33" idx="1"/>
        </xdr:cNvCxnSpPr>
      </xdr:nvCxnSpPr>
      <xdr:spPr>
        <a:xfrm flipH="1">
          <a:off x="5415643" y="3598099"/>
          <a:ext cx="4928630" cy="6609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1298864</xdr:colOff>
      <xdr:row>24</xdr:row>
      <xdr:rowOff>17441</xdr:rowOff>
    </xdr:from>
    <xdr:to>
      <xdr:col>14</xdr:col>
      <xdr:colOff>683202</xdr:colOff>
      <xdr:row>41</xdr:row>
      <xdr:rowOff>69272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9E79E985-B845-4EBC-A9F9-047DB5E73A57}"/>
            </a:ext>
          </a:extLst>
        </xdr:cNvPr>
        <xdr:cNvCxnSpPr>
          <a:stCxn id="34" idx="1"/>
        </xdr:cNvCxnSpPr>
      </xdr:nvCxnSpPr>
      <xdr:spPr>
        <a:xfrm flipH="1">
          <a:off x="5489864" y="4485532"/>
          <a:ext cx="4891520" cy="382719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1385455</xdr:colOff>
      <xdr:row>29</xdr:row>
      <xdr:rowOff>117516</xdr:rowOff>
    </xdr:from>
    <xdr:to>
      <xdr:col>15</xdr:col>
      <xdr:colOff>13608</xdr:colOff>
      <xdr:row>44</xdr:row>
      <xdr:rowOff>69273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719A8948-DE6B-43B7-9DA4-515D63D59CA2}"/>
            </a:ext>
          </a:extLst>
        </xdr:cNvPr>
        <xdr:cNvCxnSpPr>
          <a:stCxn id="30" idx="1"/>
        </xdr:cNvCxnSpPr>
      </xdr:nvCxnSpPr>
      <xdr:spPr>
        <a:xfrm flipH="1">
          <a:off x="5576455" y="5711289"/>
          <a:ext cx="4828062" cy="322489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1368136</xdr:colOff>
      <xdr:row>34</xdr:row>
      <xdr:rowOff>210168</xdr:rowOff>
    </xdr:from>
    <xdr:to>
      <xdr:col>14</xdr:col>
      <xdr:colOff>683202</xdr:colOff>
      <xdr:row>45</xdr:row>
      <xdr:rowOff>121228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73897104-B079-42DA-801F-9BEFAAF8AF15}"/>
            </a:ext>
          </a:extLst>
        </xdr:cNvPr>
        <xdr:cNvCxnSpPr>
          <a:stCxn id="35" idx="1"/>
        </xdr:cNvCxnSpPr>
      </xdr:nvCxnSpPr>
      <xdr:spPr>
        <a:xfrm flipH="1">
          <a:off x="5559136" y="6929623"/>
          <a:ext cx="4822248" cy="22836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1350818</xdr:colOff>
      <xdr:row>43</xdr:row>
      <xdr:rowOff>157966</xdr:rowOff>
    </xdr:from>
    <xdr:to>
      <xdr:col>14</xdr:col>
      <xdr:colOff>683202</xdr:colOff>
      <xdr:row>49</xdr:row>
      <xdr:rowOff>103909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D4384E61-19E4-4983-BCFA-47D4D5528C61}"/>
            </a:ext>
          </a:extLst>
        </xdr:cNvPr>
        <xdr:cNvCxnSpPr>
          <a:stCxn id="37" idx="1"/>
        </xdr:cNvCxnSpPr>
      </xdr:nvCxnSpPr>
      <xdr:spPr>
        <a:xfrm flipH="1">
          <a:off x="5541818" y="8747784"/>
          <a:ext cx="4839566" cy="12967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1385455</xdr:colOff>
      <xdr:row>39</xdr:row>
      <xdr:rowOff>97477</xdr:rowOff>
    </xdr:from>
    <xdr:to>
      <xdr:col>14</xdr:col>
      <xdr:colOff>683202</xdr:colOff>
      <xdr:row>46</xdr:row>
      <xdr:rowOff>86591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EE680CF4-3BC6-4B3B-BB7D-9C0501002B8E}"/>
            </a:ext>
          </a:extLst>
        </xdr:cNvPr>
        <xdr:cNvCxnSpPr>
          <a:stCxn id="36" idx="1"/>
        </xdr:cNvCxnSpPr>
      </xdr:nvCxnSpPr>
      <xdr:spPr>
        <a:xfrm flipH="1">
          <a:off x="5576455" y="7838704"/>
          <a:ext cx="4804929" cy="15650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1368136</xdr:colOff>
      <xdr:row>47</xdr:row>
      <xdr:rowOff>108980</xdr:rowOff>
    </xdr:from>
    <xdr:to>
      <xdr:col>14</xdr:col>
      <xdr:colOff>683202</xdr:colOff>
      <xdr:row>50</xdr:row>
      <xdr:rowOff>69272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0C297DB4-4C76-463A-98A0-6256B66C0F39}"/>
            </a:ext>
          </a:extLst>
        </xdr:cNvPr>
        <xdr:cNvCxnSpPr>
          <a:stCxn id="38" idx="1"/>
        </xdr:cNvCxnSpPr>
      </xdr:nvCxnSpPr>
      <xdr:spPr>
        <a:xfrm flipH="1">
          <a:off x="5559136" y="9651298"/>
          <a:ext cx="4822248" cy="58374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1368136</xdr:colOff>
      <xdr:row>51</xdr:row>
      <xdr:rowOff>138546</xdr:rowOff>
    </xdr:from>
    <xdr:to>
      <xdr:col>15</xdr:col>
      <xdr:colOff>0</xdr:colOff>
      <xdr:row>51</xdr:row>
      <xdr:rowOff>179367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7682A222-42B6-4FC0-833D-1342F3670739}"/>
            </a:ext>
          </a:extLst>
        </xdr:cNvPr>
        <xdr:cNvCxnSpPr>
          <a:stCxn id="50" idx="1"/>
        </xdr:cNvCxnSpPr>
      </xdr:nvCxnSpPr>
      <xdr:spPr>
        <a:xfrm flipH="1" flipV="1">
          <a:off x="5559136" y="10529455"/>
          <a:ext cx="4831773" cy="408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1211036</xdr:colOff>
      <xdr:row>7</xdr:row>
      <xdr:rowOff>5444</xdr:rowOff>
    </xdr:from>
    <xdr:to>
      <xdr:col>15</xdr:col>
      <xdr:colOff>2844</xdr:colOff>
      <xdr:row>18</xdr:row>
      <xdr:rowOff>68035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2F9AB9C0-3CF4-4AE0-B6CB-14E2E8BF1CF3}"/>
            </a:ext>
          </a:extLst>
        </xdr:cNvPr>
        <xdr:cNvCxnSpPr>
          <a:cxnSpLocks/>
          <a:stCxn id="32" idx="1"/>
        </xdr:cNvCxnSpPr>
      </xdr:nvCxnSpPr>
      <xdr:spPr>
        <a:xfrm flipH="1">
          <a:off x="3986893" y="1747158"/>
          <a:ext cx="6357380" cy="228055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1374321</xdr:colOff>
      <xdr:row>39</xdr:row>
      <xdr:rowOff>258536</xdr:rowOff>
    </xdr:from>
    <xdr:to>
      <xdr:col>4</xdr:col>
      <xdr:colOff>581841</xdr:colOff>
      <xdr:row>41</xdr:row>
      <xdr:rowOff>60415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16F96C6A-CD0B-4800-89F2-FF6314AB68F1}"/>
            </a:ext>
          </a:extLst>
        </xdr:cNvPr>
        <xdr:cNvSpPr txBox="1"/>
      </xdr:nvSpPr>
      <xdr:spPr>
        <a:xfrm>
          <a:off x="4150178" y="8096250"/>
          <a:ext cx="622663" cy="30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Ⓐ</a:t>
          </a:r>
        </a:p>
      </xdr:txBody>
    </xdr:sp>
    <xdr:clientData/>
  </xdr:twoCellAnchor>
  <xdr:twoCellAnchor>
    <xdr:from>
      <xdr:col>5</xdr:col>
      <xdr:colOff>376701</xdr:colOff>
      <xdr:row>39</xdr:row>
      <xdr:rowOff>258536</xdr:rowOff>
    </xdr:from>
    <xdr:to>
      <xdr:col>6</xdr:col>
      <xdr:colOff>571814</xdr:colOff>
      <xdr:row>41</xdr:row>
      <xdr:rowOff>60415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3F3D0353-2025-4982-99ED-3E1393A431E9}"/>
            </a:ext>
          </a:extLst>
        </xdr:cNvPr>
        <xdr:cNvSpPr txBox="1"/>
      </xdr:nvSpPr>
      <xdr:spPr>
        <a:xfrm>
          <a:off x="5982844" y="8096250"/>
          <a:ext cx="630541" cy="30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Ⓑ</a:t>
          </a:r>
        </a:p>
      </xdr:txBody>
    </xdr:sp>
    <xdr:clientData/>
  </xdr:twoCellAnchor>
  <xdr:twoCellAnchor>
    <xdr:from>
      <xdr:col>3</xdr:col>
      <xdr:colOff>1374321</xdr:colOff>
      <xdr:row>43</xdr:row>
      <xdr:rowOff>238482</xdr:rowOff>
    </xdr:from>
    <xdr:to>
      <xdr:col>4</xdr:col>
      <xdr:colOff>581841</xdr:colOff>
      <xdr:row>45</xdr:row>
      <xdr:rowOff>40361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77FDCCA0-598B-45AD-B504-67F20FAA82F8}"/>
            </a:ext>
          </a:extLst>
        </xdr:cNvPr>
        <xdr:cNvSpPr txBox="1"/>
      </xdr:nvSpPr>
      <xdr:spPr>
        <a:xfrm>
          <a:off x="4150178" y="8933446"/>
          <a:ext cx="622663" cy="30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©</a:t>
          </a:r>
          <a:endParaRPr kumimoji="1" lang="ja-JP" altLang="en-US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376701</xdr:colOff>
      <xdr:row>43</xdr:row>
      <xdr:rowOff>238482</xdr:rowOff>
    </xdr:from>
    <xdr:to>
      <xdr:col>6</xdr:col>
      <xdr:colOff>571814</xdr:colOff>
      <xdr:row>45</xdr:row>
      <xdr:rowOff>40361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B4256E0C-7E14-4DC3-8B4E-5FFB8DE9CB46}"/>
            </a:ext>
          </a:extLst>
        </xdr:cNvPr>
        <xdr:cNvSpPr txBox="1"/>
      </xdr:nvSpPr>
      <xdr:spPr>
        <a:xfrm>
          <a:off x="5982844" y="8933446"/>
          <a:ext cx="630541" cy="30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Ⓓ</a:t>
          </a:r>
          <a:endParaRPr kumimoji="1" lang="en-US" altLang="ja-JP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1374321</xdr:colOff>
      <xdr:row>48</xdr:row>
      <xdr:rowOff>248509</xdr:rowOff>
    </xdr:from>
    <xdr:to>
      <xdr:col>4</xdr:col>
      <xdr:colOff>581841</xdr:colOff>
      <xdr:row>50</xdr:row>
      <xdr:rowOff>50389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B6641A9-3C8A-4C62-B18E-081ACF95A6DD}"/>
            </a:ext>
          </a:extLst>
        </xdr:cNvPr>
        <xdr:cNvSpPr txBox="1"/>
      </xdr:nvSpPr>
      <xdr:spPr>
        <a:xfrm>
          <a:off x="4150178" y="10032045"/>
          <a:ext cx="622663" cy="30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Ⓖ</a:t>
          </a:r>
        </a:p>
      </xdr:txBody>
    </xdr:sp>
    <xdr:clientData/>
  </xdr:twoCellAnchor>
  <xdr:twoCellAnchor>
    <xdr:from>
      <xdr:col>5</xdr:col>
      <xdr:colOff>376701</xdr:colOff>
      <xdr:row>48</xdr:row>
      <xdr:rowOff>248509</xdr:rowOff>
    </xdr:from>
    <xdr:to>
      <xdr:col>6</xdr:col>
      <xdr:colOff>571814</xdr:colOff>
      <xdr:row>50</xdr:row>
      <xdr:rowOff>50389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48FD2473-A615-470F-8718-38FB2A898C7F}"/>
            </a:ext>
          </a:extLst>
        </xdr:cNvPr>
        <xdr:cNvSpPr txBox="1"/>
      </xdr:nvSpPr>
      <xdr:spPr>
        <a:xfrm>
          <a:off x="5982844" y="10032045"/>
          <a:ext cx="630541" cy="30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Ⓗ</a:t>
          </a:r>
        </a:p>
      </xdr:txBody>
    </xdr:sp>
    <xdr:clientData/>
  </xdr:twoCellAnchor>
  <xdr:twoCellAnchor>
    <xdr:from>
      <xdr:col>3</xdr:col>
      <xdr:colOff>1374321</xdr:colOff>
      <xdr:row>44</xdr:row>
      <xdr:rowOff>203391</xdr:rowOff>
    </xdr:from>
    <xdr:to>
      <xdr:col>4</xdr:col>
      <xdr:colOff>581841</xdr:colOff>
      <xdr:row>46</xdr:row>
      <xdr:rowOff>50389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BDCC5D9D-DC10-4FE6-B70F-8FDAC7A926C7}"/>
            </a:ext>
          </a:extLst>
        </xdr:cNvPr>
        <xdr:cNvSpPr txBox="1"/>
      </xdr:nvSpPr>
      <xdr:spPr>
        <a:xfrm>
          <a:off x="4150178" y="9170498"/>
          <a:ext cx="622663" cy="3096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Ⓔ</a:t>
          </a:r>
        </a:p>
      </xdr:txBody>
    </xdr:sp>
    <xdr:clientData/>
  </xdr:twoCellAnchor>
  <xdr:twoCellAnchor>
    <xdr:from>
      <xdr:col>3</xdr:col>
      <xdr:colOff>1374321</xdr:colOff>
      <xdr:row>45</xdr:row>
      <xdr:rowOff>208402</xdr:rowOff>
    </xdr:from>
    <xdr:to>
      <xdr:col>4</xdr:col>
      <xdr:colOff>581841</xdr:colOff>
      <xdr:row>47</xdr:row>
      <xdr:rowOff>55402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5C8208FB-87A3-4599-A363-197F9EAE23C1}"/>
            </a:ext>
          </a:extLst>
        </xdr:cNvPr>
        <xdr:cNvSpPr txBox="1"/>
      </xdr:nvSpPr>
      <xdr:spPr>
        <a:xfrm>
          <a:off x="4150178" y="9406831"/>
          <a:ext cx="622663" cy="309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Ⓕ</a:t>
          </a:r>
        </a:p>
      </xdr:txBody>
    </xdr:sp>
    <xdr:clientData/>
  </xdr:twoCellAnchor>
  <xdr:twoCellAnchor>
    <xdr:from>
      <xdr:col>3</xdr:col>
      <xdr:colOff>1374321</xdr:colOff>
      <xdr:row>49</xdr:row>
      <xdr:rowOff>193363</xdr:rowOff>
    </xdr:from>
    <xdr:to>
      <xdr:col>4</xdr:col>
      <xdr:colOff>581841</xdr:colOff>
      <xdr:row>51</xdr:row>
      <xdr:rowOff>40363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4D6A7A0-7612-4DA1-A763-4CDC47FD149E}"/>
            </a:ext>
          </a:extLst>
        </xdr:cNvPr>
        <xdr:cNvSpPr txBox="1"/>
      </xdr:nvSpPr>
      <xdr:spPr>
        <a:xfrm>
          <a:off x="4150178" y="10249042"/>
          <a:ext cx="622663" cy="309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Ⓘ</a:t>
          </a:r>
        </a:p>
      </xdr:txBody>
    </xdr:sp>
    <xdr:clientData/>
  </xdr:twoCellAnchor>
  <xdr:twoCellAnchor>
    <xdr:from>
      <xdr:col>3</xdr:col>
      <xdr:colOff>1374321</xdr:colOff>
      <xdr:row>50</xdr:row>
      <xdr:rowOff>198377</xdr:rowOff>
    </xdr:from>
    <xdr:to>
      <xdr:col>4</xdr:col>
      <xdr:colOff>581841</xdr:colOff>
      <xdr:row>52</xdr:row>
      <xdr:rowOff>45376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8924352E-E6F2-4E2A-8546-1503AF9C767B}"/>
            </a:ext>
          </a:extLst>
        </xdr:cNvPr>
        <xdr:cNvSpPr txBox="1"/>
      </xdr:nvSpPr>
      <xdr:spPr>
        <a:xfrm>
          <a:off x="4150178" y="10485377"/>
          <a:ext cx="622663" cy="3096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Ⓙ</a:t>
          </a:r>
        </a:p>
      </xdr:txBody>
    </xdr:sp>
    <xdr:clientData/>
  </xdr:twoCellAnchor>
  <xdr:twoCellAnchor>
    <xdr:from>
      <xdr:col>24</xdr:col>
      <xdr:colOff>554182</xdr:colOff>
      <xdr:row>0</xdr:row>
      <xdr:rowOff>173181</xdr:rowOff>
    </xdr:from>
    <xdr:to>
      <xdr:col>29</xdr:col>
      <xdr:colOff>511198</xdr:colOff>
      <xdr:row>1</xdr:row>
      <xdr:rowOff>101126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B3464528-CA2D-4D5C-BF2B-89C792875E31}"/>
            </a:ext>
          </a:extLst>
        </xdr:cNvPr>
        <xdr:cNvSpPr/>
      </xdr:nvSpPr>
      <xdr:spPr>
        <a:xfrm>
          <a:off x="17179637" y="173181"/>
          <a:ext cx="3420652" cy="4474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■作成例に用いた一次エネ計算結果</a:t>
          </a:r>
        </a:p>
      </xdr:txBody>
    </xdr:sp>
    <xdr:clientData/>
  </xdr:twoCellAnchor>
  <xdr:twoCellAnchor editAs="oneCell">
    <xdr:from>
      <xdr:col>25</xdr:col>
      <xdr:colOff>5629</xdr:colOff>
      <xdr:row>1</xdr:row>
      <xdr:rowOff>49174</xdr:rowOff>
    </xdr:from>
    <xdr:to>
      <xdr:col>35</xdr:col>
      <xdr:colOff>467967</xdr:colOff>
      <xdr:row>33</xdr:row>
      <xdr:rowOff>104113</xdr:rowOff>
    </xdr:to>
    <xdr:pic>
      <xdr:nvPicPr>
        <xdr:cNvPr id="99" name="図 98">
          <a:extLst>
            <a:ext uri="{FF2B5EF4-FFF2-40B4-BE49-F238E27FC236}">
              <a16:creationId xmlns:a16="http://schemas.microsoft.com/office/drawing/2014/main" id="{157B5777-6E62-4103-A642-23BD043882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323811" y="568719"/>
          <a:ext cx="7389611" cy="6029712"/>
        </a:xfrm>
        <a:prstGeom prst="rect">
          <a:avLst/>
        </a:prstGeom>
      </xdr:spPr>
    </xdr:pic>
    <xdr:clientData/>
  </xdr:twoCellAnchor>
  <xdr:twoCellAnchor editAs="oneCell">
    <xdr:from>
      <xdr:col>25</xdr:col>
      <xdr:colOff>5629</xdr:colOff>
      <xdr:row>33</xdr:row>
      <xdr:rowOff>182771</xdr:rowOff>
    </xdr:from>
    <xdr:to>
      <xdr:col>35</xdr:col>
      <xdr:colOff>474394</xdr:colOff>
      <xdr:row>45</xdr:row>
      <xdr:rowOff>214133</xdr:rowOff>
    </xdr:to>
    <xdr:pic>
      <xdr:nvPicPr>
        <xdr:cNvPr id="100" name="図 99">
          <a:extLst>
            <a:ext uri="{FF2B5EF4-FFF2-40B4-BE49-F238E27FC236}">
              <a16:creationId xmlns:a16="http://schemas.microsoft.com/office/drawing/2014/main" id="{4AA0E74C-960A-446F-9CED-E78B02C5F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23811" y="6677089"/>
          <a:ext cx="7396038" cy="2629089"/>
        </a:xfrm>
        <a:prstGeom prst="rect">
          <a:avLst/>
        </a:prstGeom>
      </xdr:spPr>
    </xdr:pic>
    <xdr:clientData/>
  </xdr:twoCellAnchor>
  <xdr:twoCellAnchor>
    <xdr:from>
      <xdr:col>31</xdr:col>
      <xdr:colOff>484601</xdr:colOff>
      <xdr:row>8</xdr:row>
      <xdr:rowOff>11133</xdr:rowOff>
    </xdr:from>
    <xdr:to>
      <xdr:col>35</xdr:col>
      <xdr:colOff>185243</xdr:colOff>
      <xdr:row>12</xdr:row>
      <xdr:rowOff>209674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CFCB0913-DD9B-4FFE-9D88-8DA64304C119}"/>
            </a:ext>
          </a:extLst>
        </xdr:cNvPr>
        <xdr:cNvSpPr/>
      </xdr:nvSpPr>
      <xdr:spPr>
        <a:xfrm>
          <a:off x="21711744" y="1984169"/>
          <a:ext cx="2422070" cy="892505"/>
        </a:xfrm>
        <a:prstGeom prst="rect">
          <a:avLst/>
        </a:prstGeom>
        <a:solidFill>
          <a:srgbClr val="FFFF00">
            <a:alpha val="2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498208</xdr:colOff>
      <xdr:row>12</xdr:row>
      <xdr:rowOff>235033</xdr:rowOff>
    </xdr:from>
    <xdr:to>
      <xdr:col>33</xdr:col>
      <xdr:colOff>341725</xdr:colOff>
      <xdr:row>14</xdr:row>
      <xdr:rowOff>220190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74D61FCE-E12E-4F9F-9BAA-6C7A0F57CC5C}"/>
            </a:ext>
          </a:extLst>
        </xdr:cNvPr>
        <xdr:cNvSpPr/>
      </xdr:nvSpPr>
      <xdr:spPr>
        <a:xfrm>
          <a:off x="21725351" y="2902033"/>
          <a:ext cx="1204231" cy="502228"/>
        </a:xfrm>
        <a:prstGeom prst="rect">
          <a:avLst/>
        </a:prstGeom>
        <a:solidFill>
          <a:srgbClr val="FFFF00">
            <a:alpha val="2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443780</xdr:colOff>
      <xdr:row>16</xdr:row>
      <xdr:rowOff>47316</xdr:rowOff>
    </xdr:from>
    <xdr:to>
      <xdr:col>35</xdr:col>
      <xdr:colOff>130815</xdr:colOff>
      <xdr:row>17</xdr:row>
      <xdr:rowOff>56905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FDE784AE-A313-4C83-B35E-567B45042062}"/>
            </a:ext>
          </a:extLst>
        </xdr:cNvPr>
        <xdr:cNvSpPr/>
      </xdr:nvSpPr>
      <xdr:spPr>
        <a:xfrm>
          <a:off x="21670923" y="3625995"/>
          <a:ext cx="2408463" cy="186481"/>
        </a:xfrm>
        <a:prstGeom prst="rect">
          <a:avLst/>
        </a:prstGeom>
        <a:solidFill>
          <a:srgbClr val="FFFF00">
            <a:alpha val="2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300102</xdr:colOff>
      <xdr:row>44</xdr:row>
      <xdr:rowOff>99199</xdr:rowOff>
    </xdr:from>
    <xdr:to>
      <xdr:col>35</xdr:col>
      <xdr:colOff>184442</xdr:colOff>
      <xdr:row>45</xdr:row>
      <xdr:rowOff>83229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9CF995CA-86D8-4D0D-B33A-2DC32AE1B67F}"/>
            </a:ext>
          </a:extLst>
        </xdr:cNvPr>
        <xdr:cNvSpPr/>
      </xdr:nvSpPr>
      <xdr:spPr>
        <a:xfrm>
          <a:off x="17618284" y="8966108"/>
          <a:ext cx="6811613" cy="209166"/>
        </a:xfrm>
        <a:prstGeom prst="rect">
          <a:avLst/>
        </a:prstGeom>
        <a:solidFill>
          <a:srgbClr val="FFFF00">
            <a:alpha val="2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314140</xdr:colOff>
      <xdr:row>5</xdr:row>
      <xdr:rowOff>142505</xdr:rowOff>
    </xdr:from>
    <xdr:to>
      <xdr:col>35</xdr:col>
      <xdr:colOff>196684</xdr:colOff>
      <xdr:row>6</xdr:row>
      <xdr:rowOff>103909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65D9541E-97C0-4258-814F-78106F31CBC7}"/>
            </a:ext>
          </a:extLst>
        </xdr:cNvPr>
        <xdr:cNvSpPr/>
      </xdr:nvSpPr>
      <xdr:spPr>
        <a:xfrm>
          <a:off x="22901997" y="1421576"/>
          <a:ext cx="1243258" cy="192726"/>
        </a:xfrm>
        <a:prstGeom prst="rect">
          <a:avLst/>
        </a:prstGeom>
        <a:solidFill>
          <a:srgbClr val="FFFF00">
            <a:alpha val="2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57</xdr:row>
      <xdr:rowOff>190500</xdr:rowOff>
    </xdr:from>
    <xdr:to>
      <xdr:col>8</xdr:col>
      <xdr:colOff>117824</xdr:colOff>
      <xdr:row>73</xdr:row>
      <xdr:rowOff>77913</xdr:rowOff>
    </xdr:to>
    <xdr:grpSp>
      <xdr:nvGrpSpPr>
        <xdr:cNvPr id="107" name="グループ化 106">
          <a:extLst>
            <a:ext uri="{FF2B5EF4-FFF2-40B4-BE49-F238E27FC236}">
              <a16:creationId xmlns:a16="http://schemas.microsoft.com/office/drawing/2014/main" id="{174275E2-DA5A-4572-8D03-1A1CA80E882F}"/>
            </a:ext>
          </a:extLst>
        </xdr:cNvPr>
        <xdr:cNvGrpSpPr/>
      </xdr:nvGrpSpPr>
      <xdr:grpSpPr>
        <a:xfrm>
          <a:off x="0" y="11759045"/>
          <a:ext cx="8014915" cy="3264459"/>
          <a:chOff x="77843" y="10546661"/>
          <a:chExt cx="7201208" cy="3264537"/>
        </a:xfrm>
      </xdr:grpSpPr>
      <xdr:grpSp>
        <xdr:nvGrpSpPr>
          <xdr:cNvPr id="108" name="グループ化 107">
            <a:extLst>
              <a:ext uri="{FF2B5EF4-FFF2-40B4-BE49-F238E27FC236}">
                <a16:creationId xmlns:a16="http://schemas.microsoft.com/office/drawing/2014/main" id="{ACDBB6A6-2AEB-49DB-8EFF-C394F6317183}"/>
              </a:ext>
            </a:extLst>
          </xdr:cNvPr>
          <xdr:cNvGrpSpPr/>
        </xdr:nvGrpSpPr>
        <xdr:grpSpPr>
          <a:xfrm>
            <a:off x="1427449" y="11807366"/>
            <a:ext cx="5851602" cy="1350742"/>
            <a:chOff x="613742" y="8378358"/>
            <a:chExt cx="5704645" cy="1203793"/>
          </a:xfrm>
        </xdr:grpSpPr>
        <xdr:grpSp>
          <xdr:nvGrpSpPr>
            <xdr:cNvPr id="137" name="グループ化 136">
              <a:extLst>
                <a:ext uri="{FF2B5EF4-FFF2-40B4-BE49-F238E27FC236}">
                  <a16:creationId xmlns:a16="http://schemas.microsoft.com/office/drawing/2014/main" id="{18B83A73-0B1C-4D80-AEB3-2FA5AADD7408}"/>
                </a:ext>
              </a:extLst>
            </xdr:cNvPr>
            <xdr:cNvGrpSpPr/>
          </xdr:nvGrpSpPr>
          <xdr:grpSpPr>
            <a:xfrm>
              <a:off x="613742" y="8382000"/>
              <a:ext cx="5704645" cy="1200151"/>
              <a:chOff x="928067" y="7781925"/>
              <a:chExt cx="5704645" cy="1200151"/>
            </a:xfrm>
          </xdr:grpSpPr>
          <xdr:sp macro="" textlink="">
            <xdr:nvSpPr>
              <xdr:cNvPr id="140" name="正方形/長方形 139">
                <a:extLst>
                  <a:ext uri="{FF2B5EF4-FFF2-40B4-BE49-F238E27FC236}">
                    <a16:creationId xmlns:a16="http://schemas.microsoft.com/office/drawing/2014/main" id="{23828125-D4BF-4626-A3BE-A81325B9C09A}"/>
                  </a:ext>
                </a:extLst>
              </xdr:cNvPr>
              <xdr:cNvSpPr/>
            </xdr:nvSpPr>
            <xdr:spPr>
              <a:xfrm>
                <a:off x="1952626" y="7801389"/>
                <a:ext cx="554934" cy="262973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Yes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41" name="正方形/長方形 140">
                <a:extLst>
                  <a:ext uri="{FF2B5EF4-FFF2-40B4-BE49-F238E27FC236}">
                    <a16:creationId xmlns:a16="http://schemas.microsoft.com/office/drawing/2014/main" id="{DA5074E5-80F0-4934-B499-7FDF47D1BAB3}"/>
                  </a:ext>
                </a:extLst>
              </xdr:cNvPr>
              <xdr:cNvSpPr/>
            </xdr:nvSpPr>
            <xdr:spPr>
              <a:xfrm>
                <a:off x="1576246" y="8333999"/>
                <a:ext cx="393989" cy="17260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wrap="square" lIns="0" tIns="0" rIns="0" bIns="0" rtlCol="0" anchor="ctr">
                <a:spAutoFit/>
              </a:bodyPr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No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42" name="正方形/長方形 141">
                <a:extLst>
                  <a:ext uri="{FF2B5EF4-FFF2-40B4-BE49-F238E27FC236}">
                    <a16:creationId xmlns:a16="http://schemas.microsoft.com/office/drawing/2014/main" id="{D227C597-3AC3-410A-B401-4CA3C304683F}"/>
                  </a:ext>
                </a:extLst>
              </xdr:cNvPr>
              <xdr:cNvSpPr/>
            </xdr:nvSpPr>
            <xdr:spPr>
              <a:xfrm>
                <a:off x="3171826" y="8305303"/>
                <a:ext cx="405586" cy="19679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Yes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143" name="正方形/長方形 142">
                <a:extLst>
                  <a:ext uri="{FF2B5EF4-FFF2-40B4-BE49-F238E27FC236}">
                    <a16:creationId xmlns:a16="http://schemas.microsoft.com/office/drawing/2014/main" id="{A15F855A-1D20-4D7B-AFF9-84CA61DC910F}"/>
                  </a:ext>
                </a:extLst>
              </xdr:cNvPr>
              <xdr:cNvSpPr/>
            </xdr:nvSpPr>
            <xdr:spPr>
              <a:xfrm>
                <a:off x="3562350" y="7781925"/>
                <a:ext cx="554520" cy="26421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No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grpSp>
            <xdr:nvGrpSpPr>
              <xdr:cNvPr id="144" name="グループ化 143">
                <a:extLst>
                  <a:ext uri="{FF2B5EF4-FFF2-40B4-BE49-F238E27FC236}">
                    <a16:creationId xmlns:a16="http://schemas.microsoft.com/office/drawing/2014/main" id="{479BCB7C-31AF-47B0-B5A5-6992F25B7A99}"/>
                  </a:ext>
                </a:extLst>
              </xdr:cNvPr>
              <xdr:cNvGrpSpPr/>
            </xdr:nvGrpSpPr>
            <xdr:grpSpPr>
              <a:xfrm>
                <a:off x="928067" y="7903681"/>
                <a:ext cx="5704645" cy="1078395"/>
                <a:chOff x="928067" y="7903681"/>
                <a:chExt cx="5704645" cy="1078395"/>
              </a:xfrm>
            </xdr:grpSpPr>
            <xdr:sp macro="" textlink="">
              <xdr:nvSpPr>
                <xdr:cNvPr id="145" name="正方形/長方形 144">
                  <a:extLst>
                    <a:ext uri="{FF2B5EF4-FFF2-40B4-BE49-F238E27FC236}">
                      <a16:creationId xmlns:a16="http://schemas.microsoft.com/office/drawing/2014/main" id="{05188C89-E5AD-4332-AE69-21B64C5F37FC}"/>
                    </a:ext>
                  </a:extLst>
                </xdr:cNvPr>
                <xdr:cNvSpPr/>
              </xdr:nvSpPr>
              <xdr:spPr>
                <a:xfrm>
                  <a:off x="968239" y="8542682"/>
                  <a:ext cx="1012962" cy="315568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algn="ctr"/>
                  <a:r>
                    <a:rPr kumimoji="1" lang="en-US" altLang="ja-JP" sz="900">
                      <a:solidFill>
                        <a:schemeClr val="tx1"/>
                      </a:solidFill>
                    </a:rPr>
                    <a:t>NG</a:t>
                  </a:r>
                  <a:r>
                    <a:rPr kumimoji="1" lang="ja-JP" altLang="en-US" sz="900">
                      <a:solidFill>
                        <a:schemeClr val="tx1"/>
                      </a:solidFill>
                    </a:rPr>
                    <a:t>　表示なし</a:t>
                  </a:r>
                </a:p>
              </xdr:txBody>
            </xdr:sp>
            <xdr:sp macro="" textlink="">
              <xdr:nvSpPr>
                <xdr:cNvPr id="146" name="正方形/長方形 145">
                  <a:extLst>
                    <a:ext uri="{FF2B5EF4-FFF2-40B4-BE49-F238E27FC236}">
                      <a16:creationId xmlns:a16="http://schemas.microsoft.com/office/drawing/2014/main" id="{5B7627DF-EB3A-486A-9516-D2979488A79F}"/>
                    </a:ext>
                  </a:extLst>
                </xdr:cNvPr>
                <xdr:cNvSpPr/>
              </xdr:nvSpPr>
              <xdr:spPr>
                <a:xfrm>
                  <a:off x="2514447" y="8543926"/>
                  <a:ext cx="1120160" cy="438149"/>
                </a:xfrm>
                <a:prstGeom prst="rect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algn="ctr"/>
                  <a:r>
                    <a:rPr kumimoji="1" lang="en-US" altLang="ja-JP" sz="900" b="1" i="1">
                      <a:solidFill>
                        <a:srgbClr val="FFFF00"/>
                      </a:solidFill>
                    </a:rPr>
                    <a:t>Nearly</a:t>
                  </a:r>
                  <a:r>
                    <a:rPr kumimoji="1" lang="ja-JP" altLang="en-US" sz="900" b="1" i="1">
                      <a:solidFill>
                        <a:srgbClr val="FFFF00"/>
                      </a:solidFill>
                    </a:rPr>
                    <a:t> </a:t>
                  </a:r>
                  <a:r>
                    <a:rPr kumimoji="1" lang="en-US" altLang="ja-JP" sz="900" b="1" i="1">
                      <a:solidFill>
                        <a:srgbClr val="FFFF00"/>
                      </a:solidFill>
                    </a:rPr>
                    <a:t>ZEH</a:t>
                  </a:r>
                  <a:r>
                    <a:rPr kumimoji="1" lang="ja-JP" altLang="en-US" sz="900" b="1" i="0">
                      <a:solidFill>
                        <a:schemeClr val="bg1"/>
                      </a:solidFill>
                    </a:rPr>
                    <a:t>（</a:t>
                  </a:r>
                  <a:r>
                    <a:rPr kumimoji="1" lang="en-US" altLang="ja-JP" sz="900" b="1" i="0">
                      <a:solidFill>
                        <a:schemeClr val="bg1"/>
                      </a:solidFill>
                    </a:rPr>
                    <a:t>※2</a:t>
                  </a:r>
                  <a:r>
                    <a:rPr kumimoji="1" lang="ja-JP" altLang="en-US" sz="900" b="1" i="0">
                      <a:solidFill>
                        <a:schemeClr val="bg1"/>
                      </a:solidFill>
                    </a:rPr>
                    <a:t>）</a:t>
                  </a:r>
                  <a:endParaRPr kumimoji="1" lang="en-US" altLang="ja-JP" sz="900" b="1" i="0">
                    <a:solidFill>
                      <a:schemeClr val="bg1"/>
                    </a:solidFill>
                  </a:endParaRPr>
                </a:p>
                <a:p>
                  <a:pPr algn="ctr"/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ZEH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マーク（</a:t>
                  </a:r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※3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）</a:t>
                  </a:r>
                </a:p>
              </xdr:txBody>
            </xdr:sp>
            <xdr:sp macro="" textlink="">
              <xdr:nvSpPr>
                <xdr:cNvPr id="147" name="フローチャート: 判断 146">
                  <a:extLst>
                    <a:ext uri="{FF2B5EF4-FFF2-40B4-BE49-F238E27FC236}">
                      <a16:creationId xmlns:a16="http://schemas.microsoft.com/office/drawing/2014/main" id="{F5339923-08A5-4206-B7EF-C6423DDC68F1}"/>
                    </a:ext>
                  </a:extLst>
                </xdr:cNvPr>
                <xdr:cNvSpPr/>
              </xdr:nvSpPr>
              <xdr:spPr>
                <a:xfrm>
                  <a:off x="928067" y="7903681"/>
                  <a:ext cx="1091234" cy="383070"/>
                </a:xfrm>
                <a:prstGeom prst="flowChartDecision">
                  <a:avLst/>
                </a:prstGeom>
                <a:solidFill>
                  <a:schemeClr val="bg1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1" lang="en-US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20</a:t>
                  </a:r>
                  <a:r>
                    <a:rPr kumimoji="1" lang="ja-JP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≦</a:t>
                  </a:r>
                  <a:r>
                    <a:rPr kumimoji="1" lang="en-US" altLang="ja-JP" sz="900">
                      <a:solidFill>
                        <a:srgbClr val="FF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A</a:t>
                  </a:r>
                  <a:endParaRPr kumimoji="1" lang="ja-JP" altLang="en-US" sz="900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48" name="フローチャート: 判断 147">
                  <a:extLst>
                    <a:ext uri="{FF2B5EF4-FFF2-40B4-BE49-F238E27FC236}">
                      <a16:creationId xmlns:a16="http://schemas.microsoft.com/office/drawing/2014/main" id="{3CDC629F-EC51-414B-B2F1-B4679D926235}"/>
                    </a:ext>
                  </a:extLst>
                </xdr:cNvPr>
                <xdr:cNvSpPr/>
              </xdr:nvSpPr>
              <xdr:spPr>
                <a:xfrm>
                  <a:off x="2416570" y="7908691"/>
                  <a:ext cx="1315915" cy="381001"/>
                </a:xfrm>
                <a:prstGeom prst="flowChartDecision">
                  <a:avLst/>
                </a:prstGeom>
                <a:solidFill>
                  <a:schemeClr val="bg1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1" lang="en-US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75≦</a:t>
                  </a:r>
                  <a:r>
                    <a:rPr kumimoji="1" lang="en-US" altLang="ja-JP" sz="900">
                      <a:solidFill>
                        <a:srgbClr val="FF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B</a:t>
                  </a:r>
                  <a:r>
                    <a:rPr kumimoji="1" lang="ja-JP" altLang="en-US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＜</a:t>
                  </a:r>
                  <a:r>
                    <a:rPr kumimoji="1" lang="en-US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100</a:t>
                  </a:r>
                </a:p>
              </xdr:txBody>
            </xdr:sp>
            <xdr:cxnSp macro="">
              <xdr:nvCxnSpPr>
                <xdr:cNvPr id="149" name="直線矢印コネクタ 148">
                  <a:extLst>
                    <a:ext uri="{FF2B5EF4-FFF2-40B4-BE49-F238E27FC236}">
                      <a16:creationId xmlns:a16="http://schemas.microsoft.com/office/drawing/2014/main" id="{610212EF-D1EA-4DC6-837C-09E35C0D86F2}"/>
                    </a:ext>
                  </a:extLst>
                </xdr:cNvPr>
                <xdr:cNvCxnSpPr>
                  <a:endCxn id="148" idx="1"/>
                </xdr:cNvCxnSpPr>
              </xdr:nvCxnSpPr>
              <xdr:spPr>
                <a:xfrm>
                  <a:off x="2015158" y="8093023"/>
                  <a:ext cx="401412" cy="0"/>
                </a:xfrm>
                <a:prstGeom prst="straightConnector1">
                  <a:avLst/>
                </a:prstGeom>
                <a:ln w="22225">
                  <a:solidFill>
                    <a:srgbClr val="FF0000"/>
                  </a:solidFill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0" name="直線矢印コネクタ 149">
                  <a:extLst>
                    <a:ext uri="{FF2B5EF4-FFF2-40B4-BE49-F238E27FC236}">
                      <a16:creationId xmlns:a16="http://schemas.microsoft.com/office/drawing/2014/main" id="{2F1EDF3D-3744-4B7D-97BE-64187B4EF792}"/>
                    </a:ext>
                  </a:extLst>
                </xdr:cNvPr>
                <xdr:cNvCxnSpPr/>
              </xdr:nvCxnSpPr>
              <xdr:spPr>
                <a:xfrm flipH="1">
                  <a:off x="1478446" y="8285093"/>
                  <a:ext cx="0" cy="252000"/>
                </a:xfrm>
                <a:prstGeom prst="straightConnector1">
                  <a:avLst/>
                </a:prstGeom>
                <a:ln w="22225"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1" name="直線矢印コネクタ 150">
                  <a:extLst>
                    <a:ext uri="{FF2B5EF4-FFF2-40B4-BE49-F238E27FC236}">
                      <a16:creationId xmlns:a16="http://schemas.microsoft.com/office/drawing/2014/main" id="{D51E62CE-0585-4AF3-B9EF-E94109DF5F15}"/>
                    </a:ext>
                  </a:extLst>
                </xdr:cNvPr>
                <xdr:cNvCxnSpPr/>
              </xdr:nvCxnSpPr>
              <xdr:spPr>
                <a:xfrm flipH="1">
                  <a:off x="3070016" y="8286750"/>
                  <a:ext cx="0" cy="252000"/>
                </a:xfrm>
                <a:prstGeom prst="straightConnector1">
                  <a:avLst/>
                </a:prstGeom>
                <a:ln w="22225">
                  <a:solidFill>
                    <a:srgbClr val="FF0000"/>
                  </a:solidFill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52" name="フローチャート: 判断 151">
                  <a:extLst>
                    <a:ext uri="{FF2B5EF4-FFF2-40B4-BE49-F238E27FC236}">
                      <a16:creationId xmlns:a16="http://schemas.microsoft.com/office/drawing/2014/main" id="{1EE35B56-C926-4964-9531-DD42AACD524C}"/>
                    </a:ext>
                  </a:extLst>
                </xdr:cNvPr>
                <xdr:cNvSpPr/>
              </xdr:nvSpPr>
              <xdr:spPr>
                <a:xfrm>
                  <a:off x="4105276" y="7915275"/>
                  <a:ext cx="1095374" cy="381000"/>
                </a:xfrm>
                <a:prstGeom prst="flowChartDecision">
                  <a:avLst/>
                </a:prstGeom>
                <a:solidFill>
                  <a:schemeClr val="bg1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1" lang="en-US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100≦</a:t>
                  </a:r>
                  <a:r>
                    <a:rPr kumimoji="1" lang="en-US" altLang="ja-JP" sz="900">
                      <a:solidFill>
                        <a:srgbClr val="FF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B</a:t>
                  </a:r>
                  <a:endParaRPr kumimoji="1" lang="en-US" altLang="ja-JP" sz="9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</xdr:txBody>
            </xdr:sp>
            <xdr:cxnSp macro="">
              <xdr:nvCxnSpPr>
                <xdr:cNvPr id="153" name="直線矢印コネクタ 152">
                  <a:extLst>
                    <a:ext uri="{FF2B5EF4-FFF2-40B4-BE49-F238E27FC236}">
                      <a16:creationId xmlns:a16="http://schemas.microsoft.com/office/drawing/2014/main" id="{64BB078E-1F1F-4046-9D27-CC2B6CDBC7AD}"/>
                    </a:ext>
                  </a:extLst>
                </xdr:cNvPr>
                <xdr:cNvCxnSpPr>
                  <a:stCxn id="148" idx="3"/>
                </xdr:cNvCxnSpPr>
              </xdr:nvCxnSpPr>
              <xdr:spPr>
                <a:xfrm>
                  <a:off x="3732485" y="8099192"/>
                  <a:ext cx="392668" cy="0"/>
                </a:xfrm>
                <a:prstGeom prst="straightConnector1">
                  <a:avLst/>
                </a:prstGeom>
                <a:ln w="22225">
                  <a:solidFill>
                    <a:srgbClr val="FF0000"/>
                  </a:solidFill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54" name="直線矢印コネクタ 153">
                  <a:extLst>
                    <a:ext uri="{FF2B5EF4-FFF2-40B4-BE49-F238E27FC236}">
                      <a16:creationId xmlns:a16="http://schemas.microsoft.com/office/drawing/2014/main" id="{F04BA85A-2ACB-4CDE-91A1-D5B5B3CC1612}"/>
                    </a:ext>
                  </a:extLst>
                </xdr:cNvPr>
                <xdr:cNvCxnSpPr/>
              </xdr:nvCxnSpPr>
              <xdr:spPr>
                <a:xfrm flipH="1">
                  <a:off x="4657096" y="8296275"/>
                  <a:ext cx="0" cy="252000"/>
                </a:xfrm>
                <a:prstGeom prst="straightConnector1">
                  <a:avLst/>
                </a:prstGeom>
                <a:ln w="22225">
                  <a:solidFill>
                    <a:srgbClr val="FF0000"/>
                  </a:solidFill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55" name="正方形/長方形 154">
                  <a:extLst>
                    <a:ext uri="{FF2B5EF4-FFF2-40B4-BE49-F238E27FC236}">
                      <a16:creationId xmlns:a16="http://schemas.microsoft.com/office/drawing/2014/main" id="{CD93E2AB-2FFB-4EC5-B400-BBD37272B164}"/>
                    </a:ext>
                  </a:extLst>
                </xdr:cNvPr>
                <xdr:cNvSpPr/>
              </xdr:nvSpPr>
              <xdr:spPr>
                <a:xfrm>
                  <a:off x="5619750" y="7953375"/>
                  <a:ext cx="1012962" cy="315568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algn="ctr"/>
                  <a:r>
                    <a:rPr kumimoji="1" lang="en-US" altLang="ja-JP" sz="900">
                      <a:solidFill>
                        <a:schemeClr val="tx1"/>
                      </a:solidFill>
                    </a:rPr>
                    <a:t>NG</a:t>
                  </a:r>
                  <a:r>
                    <a:rPr kumimoji="1" lang="ja-JP" altLang="en-US" sz="900">
                      <a:solidFill>
                        <a:schemeClr val="tx1"/>
                      </a:solidFill>
                    </a:rPr>
                    <a:t>　表示なし</a:t>
                  </a:r>
                </a:p>
              </xdr:txBody>
            </xdr:sp>
            <xdr:cxnSp macro="">
              <xdr:nvCxnSpPr>
                <xdr:cNvPr id="156" name="直線矢印コネクタ 155">
                  <a:extLst>
                    <a:ext uri="{FF2B5EF4-FFF2-40B4-BE49-F238E27FC236}">
                      <a16:creationId xmlns:a16="http://schemas.microsoft.com/office/drawing/2014/main" id="{269C6893-92B7-40FF-9C99-6FAE74D5D22B}"/>
                    </a:ext>
                  </a:extLst>
                </xdr:cNvPr>
                <xdr:cNvCxnSpPr/>
              </xdr:nvCxnSpPr>
              <xdr:spPr>
                <a:xfrm>
                  <a:off x="5191125" y="8115300"/>
                  <a:ext cx="438978" cy="0"/>
                </a:xfrm>
                <a:prstGeom prst="straightConnector1">
                  <a:avLst/>
                </a:prstGeom>
                <a:ln w="22225"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57" name="正方形/長方形 156">
                  <a:extLst>
                    <a:ext uri="{FF2B5EF4-FFF2-40B4-BE49-F238E27FC236}">
                      <a16:creationId xmlns:a16="http://schemas.microsoft.com/office/drawing/2014/main" id="{424C3CDB-21C5-498F-8A9D-F2CBA4B0ECB5}"/>
                    </a:ext>
                  </a:extLst>
                </xdr:cNvPr>
                <xdr:cNvSpPr/>
              </xdr:nvSpPr>
              <xdr:spPr>
                <a:xfrm>
                  <a:off x="3819524" y="8543926"/>
                  <a:ext cx="1800225" cy="438150"/>
                </a:xfrm>
                <a:prstGeom prst="rect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algn="ctr"/>
                  <a:r>
                    <a:rPr kumimoji="1" lang="en-US" altLang="ja-JP" sz="900" b="1">
                      <a:solidFill>
                        <a:srgbClr val="FFFF00"/>
                      </a:solidFill>
                    </a:rPr>
                    <a:t>『</a:t>
                  </a:r>
                  <a:r>
                    <a:rPr kumimoji="1" lang="en-US" altLang="ja-JP" sz="900" b="1" i="1">
                      <a:solidFill>
                        <a:srgbClr val="FFFF00"/>
                      </a:solidFill>
                    </a:rPr>
                    <a:t>ZEH</a:t>
                  </a:r>
                  <a:r>
                    <a:rPr kumimoji="1" lang="en-US" altLang="ja-JP" sz="900" b="1">
                      <a:solidFill>
                        <a:srgbClr val="FFFF00"/>
                      </a:solidFill>
                    </a:rPr>
                    <a:t>』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　（</a:t>
                  </a:r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※2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）</a:t>
                  </a:r>
                  <a:endParaRPr kumimoji="1" lang="en-US" altLang="ja-JP" sz="900" b="1">
                    <a:solidFill>
                      <a:schemeClr val="bg1"/>
                    </a:solidFill>
                  </a:endParaRPr>
                </a:p>
                <a:p>
                  <a:pPr algn="ctr"/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ZEH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マーク</a:t>
                  </a:r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+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ゼロエネ相当（</a:t>
                  </a:r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※3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）</a:t>
                  </a:r>
                </a:p>
              </xdr:txBody>
            </xdr:sp>
          </xdr:grpSp>
        </xdr:grpSp>
        <xdr:sp macro="" textlink="">
          <xdr:nvSpPr>
            <xdr:cNvPr id="138" name="正方形/長方形 137">
              <a:extLst>
                <a:ext uri="{FF2B5EF4-FFF2-40B4-BE49-F238E27FC236}">
                  <a16:creationId xmlns:a16="http://schemas.microsoft.com/office/drawing/2014/main" id="{BD9773AA-1C82-4DC8-AFC7-DD7D694A9FDE}"/>
                </a:ext>
              </a:extLst>
            </xdr:cNvPr>
            <xdr:cNvSpPr/>
          </xdr:nvSpPr>
          <xdr:spPr>
            <a:xfrm>
              <a:off x="4864309" y="8378358"/>
              <a:ext cx="386426" cy="26421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No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39" name="正方形/長方形 138">
              <a:extLst>
                <a:ext uri="{FF2B5EF4-FFF2-40B4-BE49-F238E27FC236}">
                  <a16:creationId xmlns:a16="http://schemas.microsoft.com/office/drawing/2014/main" id="{B0BC718E-740A-45BC-98D5-EF833E0A1EB0}"/>
                </a:ext>
              </a:extLst>
            </xdr:cNvPr>
            <xdr:cNvSpPr/>
          </xdr:nvSpPr>
          <xdr:spPr>
            <a:xfrm>
              <a:off x="4543426" y="8892211"/>
              <a:ext cx="398995" cy="229011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Yes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109" name="グループ化 108">
            <a:extLst>
              <a:ext uri="{FF2B5EF4-FFF2-40B4-BE49-F238E27FC236}">
                <a16:creationId xmlns:a16="http://schemas.microsoft.com/office/drawing/2014/main" id="{A42F39CC-A467-4829-B15E-437CEC349C87}"/>
              </a:ext>
            </a:extLst>
          </xdr:cNvPr>
          <xdr:cNvGrpSpPr/>
        </xdr:nvGrpSpPr>
        <xdr:grpSpPr>
          <a:xfrm>
            <a:off x="77843" y="10905932"/>
            <a:ext cx="3694038" cy="1239449"/>
            <a:chOff x="144518" y="7999867"/>
            <a:chExt cx="3144309" cy="1275518"/>
          </a:xfrm>
        </xdr:grpSpPr>
        <xdr:grpSp>
          <xdr:nvGrpSpPr>
            <xdr:cNvPr id="128" name="グループ化 127">
              <a:extLst>
                <a:ext uri="{FF2B5EF4-FFF2-40B4-BE49-F238E27FC236}">
                  <a16:creationId xmlns:a16="http://schemas.microsoft.com/office/drawing/2014/main" id="{EE8E97D3-742C-408C-9597-DD1EB6F7F64A}"/>
                </a:ext>
              </a:extLst>
            </xdr:cNvPr>
            <xdr:cNvGrpSpPr/>
          </xdr:nvGrpSpPr>
          <xdr:grpSpPr>
            <a:xfrm>
              <a:off x="144518" y="7999867"/>
              <a:ext cx="3144309" cy="1272216"/>
              <a:chOff x="144518" y="7982722"/>
              <a:chExt cx="3144309" cy="1286919"/>
            </a:xfrm>
          </xdr:grpSpPr>
          <xdr:sp macro="" textlink="">
            <xdr:nvSpPr>
              <xdr:cNvPr id="131" name="フローチャート: 判断 130">
                <a:extLst>
                  <a:ext uri="{FF2B5EF4-FFF2-40B4-BE49-F238E27FC236}">
                    <a16:creationId xmlns:a16="http://schemas.microsoft.com/office/drawing/2014/main" id="{F96C4E72-FB5E-457D-96BB-F547B0B7CC8A}"/>
                  </a:ext>
                </a:extLst>
              </xdr:cNvPr>
              <xdr:cNvSpPr/>
            </xdr:nvSpPr>
            <xdr:spPr>
              <a:xfrm>
                <a:off x="144518" y="8257188"/>
                <a:ext cx="1412326" cy="656897"/>
              </a:xfrm>
              <a:prstGeom prst="flowChartDecision">
                <a:avLst/>
              </a:prstGeom>
              <a:solidFill>
                <a:schemeClr val="bg1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lIns="0" tIns="0" rIns="0" bIns="0" rtlCol="0" anchor="ctr"/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8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外皮</a:t>
                </a:r>
                <a:endParaRPr kumimoji="1" lang="en-US" altLang="ja-JP" sz="8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8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省エネ基準適合</a:t>
                </a:r>
                <a:endParaRPr kumimoji="1" lang="ja-JP" altLang="en-US" sz="800">
                  <a:solidFill>
                    <a:srgbClr val="FF0000"/>
                  </a:solidFill>
                </a:endParaRPr>
              </a:p>
            </xdr:txBody>
          </xdr:sp>
          <xdr:cxnSp macro="">
            <xdr:nvCxnSpPr>
              <xdr:cNvPr id="132" name="直線矢印コネクタ 131">
                <a:extLst>
                  <a:ext uri="{FF2B5EF4-FFF2-40B4-BE49-F238E27FC236}">
                    <a16:creationId xmlns:a16="http://schemas.microsoft.com/office/drawing/2014/main" id="{4133DCDF-3528-4443-A9AD-4D9ABAFDF4C2}"/>
                  </a:ext>
                </a:extLst>
              </xdr:cNvPr>
              <xdr:cNvCxnSpPr/>
            </xdr:nvCxnSpPr>
            <xdr:spPr>
              <a:xfrm>
                <a:off x="845634" y="9269641"/>
                <a:ext cx="357867" cy="0"/>
              </a:xfrm>
              <a:prstGeom prst="straightConnector1">
                <a:avLst/>
              </a:prstGeom>
              <a:ln w="22225">
                <a:solidFill>
                  <a:srgbClr val="FF0000"/>
                </a:solidFill>
                <a:tailEnd type="arrow" w="lg" len="sm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3" name="直線矢印コネクタ 132">
                <a:extLst>
                  <a:ext uri="{FF2B5EF4-FFF2-40B4-BE49-F238E27FC236}">
                    <a16:creationId xmlns:a16="http://schemas.microsoft.com/office/drawing/2014/main" id="{484F1937-115D-40E6-ADCF-907091F82475}"/>
                  </a:ext>
                </a:extLst>
              </xdr:cNvPr>
              <xdr:cNvCxnSpPr/>
            </xdr:nvCxnSpPr>
            <xdr:spPr>
              <a:xfrm flipV="1">
                <a:off x="840827" y="7982722"/>
                <a:ext cx="2448000" cy="0"/>
              </a:xfrm>
              <a:prstGeom prst="straightConnector1">
                <a:avLst/>
              </a:prstGeom>
              <a:ln w="22225">
                <a:solidFill>
                  <a:srgbClr val="FF0000"/>
                </a:solidFill>
                <a:tailEnd type="arrow" w="lg" len="sm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4" name="正方形/長方形 133">
                <a:extLst>
                  <a:ext uri="{FF2B5EF4-FFF2-40B4-BE49-F238E27FC236}">
                    <a16:creationId xmlns:a16="http://schemas.microsoft.com/office/drawing/2014/main" id="{D18617B7-0741-4D9A-91D4-172DE9C6B094}"/>
                  </a:ext>
                </a:extLst>
              </xdr:cNvPr>
              <xdr:cNvSpPr/>
            </xdr:nvSpPr>
            <xdr:spPr>
              <a:xfrm>
                <a:off x="1905000" y="8441956"/>
                <a:ext cx="1136430" cy="314877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lIns="0" tIns="0" rIns="0" bIns="0" rtlCol="0" anchor="ctr"/>
              <a:lstStyle/>
              <a:p>
                <a:pPr algn="ctr"/>
                <a:r>
                  <a:rPr kumimoji="1" lang="en-US" altLang="ja-JP" sz="900">
                    <a:solidFill>
                      <a:schemeClr val="tx1"/>
                    </a:solidFill>
                  </a:rPr>
                  <a:t>NG</a:t>
                </a:r>
                <a:r>
                  <a:rPr kumimoji="1" lang="ja-JP" altLang="en-US" sz="900">
                    <a:solidFill>
                      <a:schemeClr val="tx1"/>
                    </a:solidFill>
                  </a:rPr>
                  <a:t>　</a:t>
                </a:r>
                <a:r>
                  <a:rPr kumimoji="1" lang="en-US" altLang="ja-JP" sz="900">
                    <a:solidFill>
                      <a:schemeClr val="tx1"/>
                    </a:solidFill>
                  </a:rPr>
                  <a:t>BELS</a:t>
                </a:r>
                <a:r>
                  <a:rPr kumimoji="1" lang="ja-JP" altLang="en-US" sz="900">
                    <a:solidFill>
                      <a:schemeClr val="tx1"/>
                    </a:solidFill>
                  </a:rPr>
                  <a:t>評価不可</a:t>
                </a:r>
              </a:p>
            </xdr:txBody>
          </xdr:sp>
          <xdr:cxnSp macro="">
            <xdr:nvCxnSpPr>
              <xdr:cNvPr id="135" name="直線矢印コネクタ 134">
                <a:extLst>
                  <a:ext uri="{FF2B5EF4-FFF2-40B4-BE49-F238E27FC236}">
                    <a16:creationId xmlns:a16="http://schemas.microsoft.com/office/drawing/2014/main" id="{EDB8ACF4-1E21-49AA-8803-4DCAA0491C24}"/>
                  </a:ext>
                </a:extLst>
              </xdr:cNvPr>
              <xdr:cNvCxnSpPr/>
            </xdr:nvCxnSpPr>
            <xdr:spPr>
              <a:xfrm>
                <a:off x="1548807" y="8585637"/>
                <a:ext cx="360000" cy="0"/>
              </a:xfrm>
              <a:prstGeom prst="straightConnector1">
                <a:avLst/>
              </a:prstGeom>
              <a:ln w="22225">
                <a:tailEnd type="arrow" w="lg" len="sm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6" name="正方形/長方形 135">
                <a:extLst>
                  <a:ext uri="{FF2B5EF4-FFF2-40B4-BE49-F238E27FC236}">
                    <a16:creationId xmlns:a16="http://schemas.microsoft.com/office/drawing/2014/main" id="{8033A1BC-F8EC-458F-ABD5-FBA32332548F}"/>
                  </a:ext>
                </a:extLst>
              </xdr:cNvPr>
              <xdr:cNvSpPr/>
            </xdr:nvSpPr>
            <xdr:spPr>
              <a:xfrm>
                <a:off x="1484586" y="8329448"/>
                <a:ext cx="341586" cy="17222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wrap="square" lIns="0" tIns="0" rIns="0" bIns="0" rtlCol="0" anchor="ctr">
                <a:spAutoFit/>
              </a:bodyPr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No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</xdr:grpSp>
        <xdr:cxnSp macro="">
          <xdr:nvCxnSpPr>
            <xdr:cNvPr id="129" name="直線矢印コネクタ 128">
              <a:extLst>
                <a:ext uri="{FF2B5EF4-FFF2-40B4-BE49-F238E27FC236}">
                  <a16:creationId xmlns:a16="http://schemas.microsoft.com/office/drawing/2014/main" id="{DD40243D-64F1-4992-AE21-3671A0C73033}"/>
                </a:ext>
              </a:extLst>
            </xdr:cNvPr>
            <xdr:cNvCxnSpPr/>
          </xdr:nvCxnSpPr>
          <xdr:spPr>
            <a:xfrm flipH="1">
              <a:off x="846650" y="8006444"/>
              <a:ext cx="0" cy="283852"/>
            </a:xfrm>
            <a:prstGeom prst="straightConnector1">
              <a:avLst/>
            </a:prstGeom>
            <a:ln w="22225">
              <a:solidFill>
                <a:srgbClr val="FF0000"/>
              </a:solidFill>
              <a:tailEnd type="none" w="lg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0" name="直線矢印コネクタ 129">
              <a:extLst>
                <a:ext uri="{FF2B5EF4-FFF2-40B4-BE49-F238E27FC236}">
                  <a16:creationId xmlns:a16="http://schemas.microsoft.com/office/drawing/2014/main" id="{D9DB3DE5-DB96-4A98-8663-2637CCFE9A87}"/>
                </a:ext>
              </a:extLst>
            </xdr:cNvPr>
            <xdr:cNvCxnSpPr/>
          </xdr:nvCxnSpPr>
          <xdr:spPr>
            <a:xfrm>
              <a:off x="846649" y="8919460"/>
              <a:ext cx="0" cy="355925"/>
            </a:xfrm>
            <a:prstGeom prst="straightConnector1">
              <a:avLst/>
            </a:prstGeom>
            <a:ln w="22225">
              <a:solidFill>
                <a:srgbClr val="FF0000"/>
              </a:solidFill>
              <a:tailEnd type="none" w="lg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0" name="正方形/長方形 109">
            <a:extLst>
              <a:ext uri="{FF2B5EF4-FFF2-40B4-BE49-F238E27FC236}">
                <a16:creationId xmlns:a16="http://schemas.microsoft.com/office/drawing/2014/main" id="{682CAAD5-67BE-4734-95A7-6704E5603475}"/>
              </a:ext>
            </a:extLst>
          </xdr:cNvPr>
          <xdr:cNvSpPr/>
        </xdr:nvSpPr>
        <xdr:spPr>
          <a:xfrm>
            <a:off x="4264038" y="10613571"/>
            <a:ext cx="446100" cy="26416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tx1"/>
                </a:solidFill>
              </a:rPr>
              <a:t>Yes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11" name="正方形/長方形 110">
            <a:extLst>
              <a:ext uri="{FF2B5EF4-FFF2-40B4-BE49-F238E27FC236}">
                <a16:creationId xmlns:a16="http://schemas.microsoft.com/office/drawing/2014/main" id="{8FCD9997-0334-427F-A8FA-E35279559B13}"/>
              </a:ext>
            </a:extLst>
          </xdr:cNvPr>
          <xdr:cNvSpPr/>
        </xdr:nvSpPr>
        <xdr:spPr>
          <a:xfrm>
            <a:off x="4113596" y="11112181"/>
            <a:ext cx="336082" cy="17222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tx1"/>
                </a:solidFill>
              </a:rPr>
              <a:t>No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112" name="正方形/長方形 111">
            <a:extLst>
              <a:ext uri="{FF2B5EF4-FFF2-40B4-BE49-F238E27FC236}">
                <a16:creationId xmlns:a16="http://schemas.microsoft.com/office/drawing/2014/main" id="{645F411D-F411-4D5A-804D-8A3388144017}"/>
              </a:ext>
            </a:extLst>
          </xdr:cNvPr>
          <xdr:cNvSpPr/>
        </xdr:nvSpPr>
        <xdr:spPr>
          <a:xfrm>
            <a:off x="3769656" y="11336455"/>
            <a:ext cx="522983" cy="306113"/>
          </a:xfrm>
          <a:prstGeom prst="rect">
            <a:avLst/>
          </a:prstGeom>
          <a:solidFill>
            <a:schemeClr val="bg1">
              <a:lumMod val="9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en-US" altLang="ja-JP" sz="900">
                <a:solidFill>
                  <a:schemeClr val="tx1"/>
                </a:solidFill>
              </a:rPr>
              <a:t>NG</a:t>
            </a:r>
            <a:r>
              <a:rPr kumimoji="1" lang="ja-JP" altLang="en-US" sz="900">
                <a:solidFill>
                  <a:schemeClr val="tx1"/>
                </a:solidFill>
              </a:rPr>
              <a:t>　表示なし</a:t>
            </a:r>
          </a:p>
        </xdr:txBody>
      </xdr:sp>
      <xdr:sp macro="" textlink="">
        <xdr:nvSpPr>
          <xdr:cNvPr id="113" name="フローチャート: 判断 112">
            <a:extLst>
              <a:ext uri="{FF2B5EF4-FFF2-40B4-BE49-F238E27FC236}">
                <a16:creationId xmlns:a16="http://schemas.microsoft.com/office/drawing/2014/main" id="{8BDA4D21-EDF4-45FC-BD2B-58F3EF305D06}"/>
              </a:ext>
            </a:extLst>
          </xdr:cNvPr>
          <xdr:cNvSpPr/>
        </xdr:nvSpPr>
        <xdr:spPr>
          <a:xfrm>
            <a:off x="3775166" y="10716327"/>
            <a:ext cx="555609" cy="373922"/>
          </a:xfrm>
          <a:prstGeom prst="flowChartDecision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9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20</a:t>
            </a:r>
            <a:r>
              <a:rPr kumimoji="1" lang="ja-JP" altLang="ja-JP" sz="9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≦</a:t>
            </a:r>
            <a:r>
              <a:rPr kumimoji="1" lang="en-US" altLang="ja-JP" sz="9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A</a:t>
            </a:r>
            <a:endParaRPr kumimoji="1" lang="ja-JP" altLang="en-US" sz="900">
              <a:solidFill>
                <a:srgbClr val="FF0000"/>
              </a:solidFill>
            </a:endParaRPr>
          </a:p>
        </xdr:txBody>
      </xdr:sp>
      <xdr:cxnSp macro="">
        <xdr:nvCxnSpPr>
          <xdr:cNvPr id="114" name="直線矢印コネクタ 113">
            <a:extLst>
              <a:ext uri="{FF2B5EF4-FFF2-40B4-BE49-F238E27FC236}">
                <a16:creationId xmlns:a16="http://schemas.microsoft.com/office/drawing/2014/main" id="{63B32F15-DB52-4950-A646-BC24E876F820}"/>
              </a:ext>
            </a:extLst>
          </xdr:cNvPr>
          <xdr:cNvCxnSpPr/>
        </xdr:nvCxnSpPr>
        <xdr:spPr>
          <a:xfrm>
            <a:off x="4326628" y="10906528"/>
            <a:ext cx="439397" cy="0"/>
          </a:xfrm>
          <a:prstGeom prst="straightConnector1">
            <a:avLst/>
          </a:prstGeom>
          <a:ln w="22225">
            <a:solidFill>
              <a:srgbClr val="FF0000"/>
            </a:solidFill>
            <a:tailEnd type="arrow" w="lg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直線矢印コネクタ 114">
            <a:extLst>
              <a:ext uri="{FF2B5EF4-FFF2-40B4-BE49-F238E27FC236}">
                <a16:creationId xmlns:a16="http://schemas.microsoft.com/office/drawing/2014/main" id="{7BE21730-FD7C-4854-A73D-77FDA575B345}"/>
              </a:ext>
            </a:extLst>
          </xdr:cNvPr>
          <xdr:cNvCxnSpPr/>
        </xdr:nvCxnSpPr>
        <xdr:spPr>
          <a:xfrm flipH="1">
            <a:off x="4027529" y="11088584"/>
            <a:ext cx="0" cy="242257"/>
          </a:xfrm>
          <a:prstGeom prst="straightConnector1">
            <a:avLst/>
          </a:prstGeom>
          <a:ln w="22225">
            <a:tailEnd type="arrow" w="lg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6" name="グループ化 115">
            <a:extLst>
              <a:ext uri="{FF2B5EF4-FFF2-40B4-BE49-F238E27FC236}">
                <a16:creationId xmlns:a16="http://schemas.microsoft.com/office/drawing/2014/main" id="{2BF43F23-D262-4909-9563-575B6F1B757C}"/>
              </a:ext>
            </a:extLst>
          </xdr:cNvPr>
          <xdr:cNvGrpSpPr/>
        </xdr:nvGrpSpPr>
        <xdr:grpSpPr>
          <a:xfrm>
            <a:off x="4648201" y="10604700"/>
            <a:ext cx="2508619" cy="1015628"/>
            <a:chOff x="4680904" y="7717150"/>
            <a:chExt cx="2652467" cy="1045850"/>
          </a:xfrm>
        </xdr:grpSpPr>
        <xdr:sp macro="" textlink="">
          <xdr:nvSpPr>
            <xdr:cNvPr id="121" name="フローチャート: 判断 120">
              <a:extLst>
                <a:ext uri="{FF2B5EF4-FFF2-40B4-BE49-F238E27FC236}">
                  <a16:creationId xmlns:a16="http://schemas.microsoft.com/office/drawing/2014/main" id="{F64033F7-8A56-45EA-991F-A5DA82E82A92}"/>
                </a:ext>
              </a:extLst>
            </xdr:cNvPr>
            <xdr:cNvSpPr/>
          </xdr:nvSpPr>
          <xdr:spPr>
            <a:xfrm>
              <a:off x="4804352" y="7822936"/>
              <a:ext cx="1096060" cy="386291"/>
            </a:xfrm>
            <a:prstGeom prst="flowChartDecision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9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100≦</a:t>
              </a:r>
              <a:r>
                <a:rPr kumimoji="1" lang="en-US" altLang="ja-JP" sz="90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endParaRPr kumimoji="1" lang="en-US" altLang="ja-JP" sz="9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122" name="直線矢印コネクタ 121">
              <a:extLst>
                <a:ext uri="{FF2B5EF4-FFF2-40B4-BE49-F238E27FC236}">
                  <a16:creationId xmlns:a16="http://schemas.microsoft.com/office/drawing/2014/main" id="{FCF4AE5D-5F00-47C4-8220-7F9F3D5B9E18}"/>
                </a:ext>
              </a:extLst>
            </xdr:cNvPr>
            <xdr:cNvCxnSpPr/>
          </xdr:nvCxnSpPr>
          <xdr:spPr>
            <a:xfrm flipH="1">
              <a:off x="5356518" y="8209227"/>
              <a:ext cx="0" cy="255500"/>
            </a:xfrm>
            <a:prstGeom prst="straightConnector1">
              <a:avLst/>
            </a:prstGeom>
            <a:ln w="22225">
              <a:solidFill>
                <a:srgbClr val="FF0000"/>
              </a:solidFill>
              <a:tailEnd type="arrow" w="lg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3" name="正方形/長方形 122">
              <a:extLst>
                <a:ext uri="{FF2B5EF4-FFF2-40B4-BE49-F238E27FC236}">
                  <a16:creationId xmlns:a16="http://schemas.microsoft.com/office/drawing/2014/main" id="{712D18F5-4EB7-4EE0-B7E2-B5F776F5EC2D}"/>
                </a:ext>
              </a:extLst>
            </xdr:cNvPr>
            <xdr:cNvSpPr/>
          </xdr:nvSpPr>
          <xdr:spPr>
            <a:xfrm>
              <a:off x="6319775" y="7861565"/>
              <a:ext cx="1013596" cy="319951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kumimoji="1" lang="en-US" altLang="ja-JP" sz="900">
                  <a:solidFill>
                    <a:schemeClr val="tx1"/>
                  </a:solidFill>
                </a:rPr>
                <a:t>NG</a:t>
              </a:r>
              <a:r>
                <a:rPr kumimoji="1" lang="ja-JP" altLang="en-US" sz="900">
                  <a:solidFill>
                    <a:schemeClr val="tx1"/>
                  </a:solidFill>
                </a:rPr>
                <a:t>　表示なし</a:t>
              </a:r>
            </a:p>
          </xdr:txBody>
        </xdr:sp>
        <xdr:cxnSp macro="">
          <xdr:nvCxnSpPr>
            <xdr:cNvPr id="124" name="直線矢印コネクタ 123">
              <a:extLst>
                <a:ext uri="{FF2B5EF4-FFF2-40B4-BE49-F238E27FC236}">
                  <a16:creationId xmlns:a16="http://schemas.microsoft.com/office/drawing/2014/main" id="{CDBB6FF2-ED57-41CE-9FDF-C5EF2F858459}"/>
                </a:ext>
              </a:extLst>
            </xdr:cNvPr>
            <xdr:cNvCxnSpPr/>
          </xdr:nvCxnSpPr>
          <xdr:spPr>
            <a:xfrm>
              <a:off x="5890881" y="8019152"/>
              <a:ext cx="439253" cy="0"/>
            </a:xfrm>
            <a:prstGeom prst="straightConnector1">
              <a:avLst/>
            </a:prstGeom>
            <a:ln w="22225">
              <a:tailEnd type="arrow" w="lg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5" name="正方形/長方形 124">
              <a:extLst>
                <a:ext uri="{FF2B5EF4-FFF2-40B4-BE49-F238E27FC236}">
                  <a16:creationId xmlns:a16="http://schemas.microsoft.com/office/drawing/2014/main" id="{74711802-DBA5-471F-B1D4-E3EA211E8009}"/>
                </a:ext>
              </a:extLst>
            </xdr:cNvPr>
            <xdr:cNvSpPr/>
          </xdr:nvSpPr>
          <xdr:spPr>
            <a:xfrm>
              <a:off x="4680904" y="8460319"/>
              <a:ext cx="1440668" cy="302681"/>
            </a:xfrm>
            <a:prstGeom prst="rect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kumimoji="1" lang="ja-JP" altLang="en-US" sz="900" b="1">
                  <a:solidFill>
                    <a:srgbClr val="FFFF00"/>
                  </a:solidFill>
                </a:rPr>
                <a:t>ゼロエネ相当</a:t>
              </a:r>
              <a:r>
                <a:rPr kumimoji="1" lang="ja-JP" altLang="en-US" sz="900" b="1">
                  <a:solidFill>
                    <a:schemeClr val="bg1"/>
                  </a:solidFill>
                </a:rPr>
                <a:t>（</a:t>
              </a:r>
              <a:r>
                <a:rPr kumimoji="1" lang="en-US" altLang="ja-JP" sz="900" b="1">
                  <a:solidFill>
                    <a:schemeClr val="bg1"/>
                  </a:solidFill>
                </a:rPr>
                <a:t>※2</a:t>
              </a:r>
              <a:r>
                <a:rPr kumimoji="1" lang="ja-JP" altLang="en-US" sz="900" b="1">
                  <a:solidFill>
                    <a:schemeClr val="bg1"/>
                  </a:solidFill>
                </a:rPr>
                <a:t>）（</a:t>
              </a:r>
              <a:r>
                <a:rPr kumimoji="1" lang="en-US" altLang="ja-JP" sz="900" b="1">
                  <a:solidFill>
                    <a:schemeClr val="bg1"/>
                  </a:solidFill>
                </a:rPr>
                <a:t>※3</a:t>
              </a:r>
              <a:r>
                <a:rPr kumimoji="1" lang="ja-JP" altLang="en-US" sz="900" b="1">
                  <a:solidFill>
                    <a:schemeClr val="bg1"/>
                  </a:solidFill>
                </a:rPr>
                <a:t>）</a:t>
              </a:r>
            </a:p>
          </xdr:txBody>
        </xdr:sp>
        <xdr:sp macro="" textlink="">
          <xdr:nvSpPr>
            <xdr:cNvPr id="126" name="正方形/長方形 125">
              <a:extLst>
                <a:ext uri="{FF2B5EF4-FFF2-40B4-BE49-F238E27FC236}">
                  <a16:creationId xmlns:a16="http://schemas.microsoft.com/office/drawing/2014/main" id="{E5382226-5481-4C12-AFEC-C266A9C09666}"/>
                </a:ext>
              </a:extLst>
            </xdr:cNvPr>
            <xdr:cNvSpPr/>
          </xdr:nvSpPr>
          <xdr:spPr>
            <a:xfrm>
              <a:off x="5852133" y="7717150"/>
              <a:ext cx="386715" cy="267884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No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127" name="正方形/長方形 126">
              <a:extLst>
                <a:ext uri="{FF2B5EF4-FFF2-40B4-BE49-F238E27FC236}">
                  <a16:creationId xmlns:a16="http://schemas.microsoft.com/office/drawing/2014/main" id="{A3C27439-4AB2-4F33-BE5D-8F7EDBA94908}"/>
                </a:ext>
              </a:extLst>
            </xdr:cNvPr>
            <xdr:cNvSpPr/>
          </xdr:nvSpPr>
          <xdr:spPr>
            <a:xfrm>
              <a:off x="5498242" y="8196335"/>
              <a:ext cx="445327" cy="2013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Yes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117" name="正方形/長方形 116">
            <a:extLst>
              <a:ext uri="{FF2B5EF4-FFF2-40B4-BE49-F238E27FC236}">
                <a16:creationId xmlns:a16="http://schemas.microsoft.com/office/drawing/2014/main" id="{D76E6006-E8CA-4C8B-87AA-B7FD39715ECF}"/>
              </a:ext>
            </a:extLst>
          </xdr:cNvPr>
          <xdr:cNvSpPr/>
        </xdr:nvSpPr>
        <xdr:spPr>
          <a:xfrm>
            <a:off x="947057" y="10669256"/>
            <a:ext cx="2623082" cy="18604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（</a:t>
            </a:r>
            <a:r>
              <a:rPr kumimoji="1" lang="en-US" altLang="ja-JP" sz="900">
                <a:solidFill>
                  <a:schemeClr val="tx1"/>
                </a:solidFill>
              </a:rPr>
              <a:t>※1</a:t>
            </a:r>
            <a:r>
              <a:rPr kumimoji="1" lang="ja-JP" altLang="en-US" sz="900">
                <a:solidFill>
                  <a:schemeClr val="tx1"/>
                </a:solidFill>
              </a:rPr>
              <a:t>）の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U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A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値基準</a:t>
            </a:r>
            <a:r>
              <a:rPr kumimoji="1" lang="ja-JP" altLang="en-US" sz="900">
                <a:solidFill>
                  <a:schemeClr val="tx1"/>
                </a:solidFill>
              </a:rPr>
              <a:t>に適合しない</a:t>
            </a:r>
          </a:p>
        </xdr:txBody>
      </xdr:sp>
      <xdr:sp macro="" textlink="">
        <xdr:nvSpPr>
          <xdr:cNvPr id="118" name="正方形/長方形 117">
            <a:extLst>
              <a:ext uri="{FF2B5EF4-FFF2-40B4-BE49-F238E27FC236}">
                <a16:creationId xmlns:a16="http://schemas.microsoft.com/office/drawing/2014/main" id="{9D4E7CD2-E50A-4148-A3CE-8BE62BCCA6E5}"/>
              </a:ext>
            </a:extLst>
          </xdr:cNvPr>
          <xdr:cNvSpPr/>
        </xdr:nvSpPr>
        <xdr:spPr>
          <a:xfrm>
            <a:off x="346189" y="12162854"/>
            <a:ext cx="949022" cy="441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（</a:t>
            </a:r>
            <a:r>
              <a:rPr kumimoji="1" lang="en-US" altLang="ja-JP" sz="900">
                <a:solidFill>
                  <a:schemeClr val="tx1"/>
                </a:solidFill>
              </a:rPr>
              <a:t>※1</a:t>
            </a:r>
            <a:r>
              <a:rPr kumimoji="1" lang="ja-JP" altLang="en-US" sz="900">
                <a:solidFill>
                  <a:schemeClr val="tx1"/>
                </a:solidFill>
              </a:rPr>
              <a:t>）の</a:t>
            </a:r>
            <a:r>
              <a:rPr kumimoji="1" lang="en-US" altLang="ja-JP" sz="900">
                <a:solidFill>
                  <a:schemeClr val="tx1"/>
                </a:solidFill>
              </a:rPr>
              <a:t>U</a:t>
            </a:r>
            <a:r>
              <a:rPr kumimoji="1" lang="en-US" altLang="ja-JP" sz="700">
                <a:solidFill>
                  <a:schemeClr val="tx1"/>
                </a:solidFill>
              </a:rPr>
              <a:t>A</a:t>
            </a:r>
            <a:r>
              <a:rPr kumimoji="1" lang="ja-JP" altLang="en-US" sz="900">
                <a:solidFill>
                  <a:schemeClr val="tx1"/>
                </a:solidFill>
              </a:rPr>
              <a:t>値基準に適合する</a:t>
            </a:r>
          </a:p>
        </xdr:txBody>
      </xdr:sp>
      <xdr:sp macro="" textlink="">
        <xdr:nvSpPr>
          <xdr:cNvPr id="119" name="正方形/長方形 118">
            <a:extLst>
              <a:ext uri="{FF2B5EF4-FFF2-40B4-BE49-F238E27FC236}">
                <a16:creationId xmlns:a16="http://schemas.microsoft.com/office/drawing/2014/main" id="{DB5CCF4F-9A37-4D2F-993B-664C61CB2FEF}"/>
              </a:ext>
            </a:extLst>
          </xdr:cNvPr>
          <xdr:cNvSpPr/>
        </xdr:nvSpPr>
        <xdr:spPr>
          <a:xfrm>
            <a:off x="126542" y="10546661"/>
            <a:ext cx="2623082" cy="18604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■判定</a:t>
            </a:r>
          </a:p>
        </xdr:txBody>
      </xdr:sp>
      <xdr:sp macro="" textlink="">
        <xdr:nvSpPr>
          <xdr:cNvPr id="120" name="正方形/長方形 119">
            <a:extLst>
              <a:ext uri="{FF2B5EF4-FFF2-40B4-BE49-F238E27FC236}">
                <a16:creationId xmlns:a16="http://schemas.microsoft.com/office/drawing/2014/main" id="{42002E45-B332-42AE-BABA-9791580D43CC}"/>
              </a:ext>
            </a:extLst>
          </xdr:cNvPr>
          <xdr:cNvSpPr/>
        </xdr:nvSpPr>
        <xdr:spPr>
          <a:xfrm>
            <a:off x="126542" y="13414223"/>
            <a:ext cx="6527660" cy="396975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（</a:t>
            </a:r>
            <a:r>
              <a:rPr kumimoji="1" lang="en-US" altLang="ja-JP" sz="900">
                <a:solidFill>
                  <a:schemeClr val="tx1"/>
                </a:solidFill>
              </a:rPr>
              <a:t>※1</a:t>
            </a:r>
            <a:r>
              <a:rPr kumimoji="1" lang="ja-JP" altLang="en-US" sz="900">
                <a:solidFill>
                  <a:schemeClr val="tx1"/>
                </a:solidFill>
              </a:rPr>
              <a:t>）ＵＡ値 １、２地域：０．４［Ｗ／㎡Ｋ］以下、３地域：０．５［Ｗ／㎡Ｋ］以下、４～７地域：０．６［Ｗ／㎡Ｋ］以下</a:t>
            </a:r>
          </a:p>
          <a:p>
            <a:pPr algn="l"/>
            <a:r>
              <a:rPr kumimoji="1" lang="ja-JP" altLang="en-US" sz="900">
                <a:solidFill>
                  <a:schemeClr val="tx1"/>
                </a:solidFill>
              </a:rPr>
              <a:t>（</a:t>
            </a:r>
            <a:r>
              <a:rPr kumimoji="1" lang="en-US" altLang="ja-JP" sz="900">
                <a:solidFill>
                  <a:schemeClr val="tx1"/>
                </a:solidFill>
              </a:rPr>
              <a:t>※2</a:t>
            </a:r>
            <a:r>
              <a:rPr kumimoji="1" lang="ja-JP" altLang="en-US" sz="900">
                <a:solidFill>
                  <a:schemeClr val="tx1"/>
                </a:solidFill>
              </a:rPr>
              <a:t>）評価書の表示項目　（申請書チェック項目）　　（</a:t>
            </a:r>
            <a:r>
              <a:rPr kumimoji="1" lang="en-US" altLang="ja-JP" sz="900">
                <a:solidFill>
                  <a:schemeClr val="tx1"/>
                </a:solidFill>
              </a:rPr>
              <a:t>※3</a:t>
            </a:r>
            <a:r>
              <a:rPr kumimoji="1" lang="ja-JP" altLang="en-US" sz="900">
                <a:solidFill>
                  <a:schemeClr val="tx1"/>
                </a:solidFill>
              </a:rPr>
              <a:t>）表示マークの表示項目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6/Desktop/&#12467;&#12500;&#12540;&#12304;&#20181;&#27096;&#36984;&#25246;&#22411;&#12305;ver1.3-2_W&#25144;&#24314;&#12390;EXCEL2007&#22806;&#30382;&#35336;&#31639;&#12471;&#12540;&#12488;&#65288;H28&#20181;&#270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（お読みください）"/>
      <sheetName val="共通条件・結果"/>
      <sheetName val="断熱仕様一覧"/>
      <sheetName val="【参考】断熱材の熱伝導率"/>
      <sheetName val="Ａ（北）"/>
      <sheetName val="Ａ（北東）"/>
      <sheetName val="Ａ（東）"/>
      <sheetName val="Ａ（南東）"/>
      <sheetName val="Ａ（南）"/>
      <sheetName val="Ａ（南西）"/>
      <sheetName val="Ａ（西）"/>
      <sheetName val="Ａ（北西）"/>
      <sheetName val="Ｂ（屋根・床等）"/>
      <sheetName val="Ｃ（基礎）"/>
      <sheetName val="更新履歴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7"/>
  <sheetViews>
    <sheetView showGridLines="0" view="pageBreakPreview" zoomScaleNormal="100" zoomScaleSheetLayoutView="100" workbookViewId="0">
      <selection sqref="A1:B1"/>
    </sheetView>
  </sheetViews>
  <sheetFormatPr defaultColWidth="9" defaultRowHeight="13.5" x14ac:dyDescent="0.15"/>
  <cols>
    <col min="1" max="1" width="5.125" style="76" customWidth="1"/>
    <col min="2" max="2" width="83.625" style="76" customWidth="1"/>
    <col min="3" max="3" width="9" style="76" customWidth="1"/>
    <col min="4" max="16384" width="9" style="76"/>
  </cols>
  <sheetData>
    <row r="1" spans="1:2" ht="25.5" customHeight="1" x14ac:dyDescent="0.15">
      <c r="A1" s="128" t="s">
        <v>65</v>
      </c>
      <c r="B1" s="128"/>
    </row>
    <row r="2" spans="1:2" x14ac:dyDescent="0.15">
      <c r="A2" s="120"/>
      <c r="B2" s="120"/>
    </row>
    <row r="3" spans="1:2" ht="42.75" customHeight="1" x14ac:dyDescent="0.15">
      <c r="A3" s="121" t="s">
        <v>102</v>
      </c>
      <c r="B3" s="121" t="s">
        <v>108</v>
      </c>
    </row>
    <row r="4" spans="1:2" ht="42.75" customHeight="1" x14ac:dyDescent="0.15">
      <c r="A4" s="121" t="s">
        <v>104</v>
      </c>
      <c r="B4" s="122" t="s">
        <v>103</v>
      </c>
    </row>
    <row r="5" spans="1:2" ht="78.599999999999994" customHeight="1" x14ac:dyDescent="0.15">
      <c r="A5" s="121" t="s">
        <v>74</v>
      </c>
      <c r="B5" s="122" t="s">
        <v>105</v>
      </c>
    </row>
    <row r="6" spans="1:2" ht="78" customHeight="1" x14ac:dyDescent="0.15">
      <c r="A6" s="121" t="s">
        <v>106</v>
      </c>
      <c r="B6" s="122" t="s">
        <v>107</v>
      </c>
    </row>
    <row r="7" spans="1:2" ht="54.75" customHeight="1" x14ac:dyDescent="0.15">
      <c r="A7" s="123" t="s">
        <v>75</v>
      </c>
      <c r="B7" s="78" t="s">
        <v>76</v>
      </c>
    </row>
  </sheetData>
  <sheetProtection algorithmName="SHA-512" hashValue="JrIhl7ZL5QZe1wYDS7eeRPsyfmFHsxIvJfmZYUsjS3ZiFHjz3M3W6iNSHvaOzujVXcE3jhFIbCCAzfJ3yQ5TFQ==" saltValue="o3lO+8ABuiXntI4m324yeQ==" spinCount="100000" sheet="1" objects="1" scenarios="1" selectLockedCells="1"/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&amp;Rver. 1.7</oddHeader>
    <oddFooter>&amp;Cⓒ　2022 hyoukakyoukai.All right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81"/>
  <sheetViews>
    <sheetView showGridLines="0" tabSelected="1" view="pageBreakPreview" zoomScale="70" zoomScaleNormal="100" zoomScaleSheetLayoutView="70" workbookViewId="0">
      <selection activeCell="C3" sqref="C3:H3"/>
    </sheetView>
  </sheetViews>
  <sheetFormatPr defaultColWidth="9" defaultRowHeight="15.75" x14ac:dyDescent="0.15"/>
  <cols>
    <col min="1" max="1" width="2.625" style="1" customWidth="1"/>
    <col min="2" max="2" width="19.125" style="1" customWidth="1"/>
    <col min="3" max="3" width="14.625" style="1" customWidth="1"/>
    <col min="4" max="5" width="18.625" style="1" customWidth="1"/>
    <col min="6" max="6" width="5.625" style="1" customWidth="1"/>
    <col min="7" max="7" width="18.625" style="1" customWidth="1"/>
    <col min="8" max="8" width="5.625" style="1" customWidth="1"/>
    <col min="9" max="10" width="2.625" style="1" customWidth="1"/>
    <col min="11" max="12" width="14.625" style="1" customWidth="1"/>
    <col min="13" max="16384" width="9" style="1"/>
  </cols>
  <sheetData>
    <row r="1" spans="1:9" ht="41.25" customHeight="1" x14ac:dyDescent="0.15">
      <c r="A1" s="148" t="s">
        <v>83</v>
      </c>
      <c r="B1" s="149"/>
      <c r="C1" s="149"/>
      <c r="D1" s="149"/>
      <c r="E1" s="149"/>
      <c r="F1" s="149"/>
      <c r="G1" s="149"/>
      <c r="H1" s="149"/>
      <c r="I1" s="149"/>
    </row>
    <row r="2" spans="1:9" ht="9.9499999999999993" customHeight="1" x14ac:dyDescent="0.15">
      <c r="B2" s="71"/>
      <c r="C2" s="71"/>
      <c r="D2" s="71"/>
      <c r="E2" s="71"/>
      <c r="F2" s="71"/>
      <c r="G2" s="71"/>
      <c r="H2" s="71"/>
    </row>
    <row r="3" spans="1:9" s="11" customFormat="1" ht="21.95" customHeight="1" x14ac:dyDescent="0.15">
      <c r="B3" s="33" t="s">
        <v>6</v>
      </c>
      <c r="C3" s="150"/>
      <c r="D3" s="151"/>
      <c r="E3" s="151"/>
      <c r="F3" s="151"/>
      <c r="G3" s="151"/>
      <c r="H3" s="152"/>
    </row>
    <row r="4" spans="1:9" s="11" customFormat="1" ht="9.9499999999999993" customHeight="1" x14ac:dyDescent="0.15"/>
    <row r="5" spans="1:9" s="11" customFormat="1" ht="18" customHeight="1" x14ac:dyDescent="0.15">
      <c r="B5" s="153" t="s">
        <v>35</v>
      </c>
      <c r="C5" s="28" t="s">
        <v>72</v>
      </c>
      <c r="D5" s="45"/>
      <c r="E5" s="45"/>
      <c r="F5" s="45"/>
      <c r="G5" s="45"/>
      <c r="H5" s="12"/>
    </row>
    <row r="6" spans="1:9" s="11" customFormat="1" ht="18" customHeight="1" x14ac:dyDescent="0.15">
      <c r="B6" s="154"/>
      <c r="C6" s="50" t="s">
        <v>41</v>
      </c>
      <c r="D6" s="46"/>
      <c r="E6" s="46"/>
      <c r="F6" s="46"/>
      <c r="G6" s="46"/>
      <c r="H6" s="13"/>
    </row>
    <row r="7" spans="1:9" s="11" customFormat="1" ht="18" customHeight="1" x14ac:dyDescent="0.15">
      <c r="B7" s="154"/>
      <c r="C7" s="50" t="s">
        <v>43</v>
      </c>
      <c r="D7" s="46"/>
      <c r="E7" s="46"/>
      <c r="F7" s="46"/>
      <c r="G7" s="46"/>
      <c r="H7" s="13"/>
    </row>
    <row r="8" spans="1:9" s="11" customFormat="1" ht="18" customHeight="1" x14ac:dyDescent="0.15">
      <c r="B8" s="155"/>
      <c r="C8" s="51" t="s">
        <v>42</v>
      </c>
      <c r="D8" s="47"/>
      <c r="E8" s="47"/>
      <c r="F8" s="47"/>
      <c r="G8" s="47"/>
      <c r="H8" s="48"/>
    </row>
    <row r="9" spans="1:9" s="11" customFormat="1" ht="9.9499999999999993" customHeight="1" x14ac:dyDescent="0.15"/>
    <row r="10" spans="1:9" s="11" customFormat="1" ht="21.95" customHeight="1" x14ac:dyDescent="0.15">
      <c r="B10" s="156" t="s">
        <v>12</v>
      </c>
      <c r="C10" s="157"/>
      <c r="D10" s="75"/>
      <c r="E10" s="156" t="s">
        <v>59</v>
      </c>
      <c r="F10" s="157"/>
      <c r="G10" s="158"/>
      <c r="H10" s="159"/>
    </row>
    <row r="11" spans="1:9" s="11" customFormat="1" ht="9.9499999999999993" customHeight="1" x14ac:dyDescent="0.15"/>
    <row r="12" spans="1:9" s="11" customFormat="1" ht="14.25" x14ac:dyDescent="0.15">
      <c r="B12" s="49" t="s">
        <v>57</v>
      </c>
    </row>
    <row r="13" spans="1:9" s="11" customFormat="1" ht="18.75" customHeight="1" x14ac:dyDescent="0.15">
      <c r="B13" s="39"/>
      <c r="C13" s="40"/>
      <c r="D13" s="33" t="s">
        <v>23</v>
      </c>
      <c r="E13" s="74" t="s">
        <v>24</v>
      </c>
      <c r="F13" s="32"/>
      <c r="G13" s="73" t="s">
        <v>55</v>
      </c>
      <c r="H13" s="40"/>
    </row>
    <row r="14" spans="1:9" s="11" customFormat="1" ht="21.95" customHeight="1" x14ac:dyDescent="0.15">
      <c r="B14" s="160" t="s">
        <v>33</v>
      </c>
      <c r="C14" s="161"/>
      <c r="D14" s="92"/>
      <c r="E14" s="42" t="str">
        <f>IF(OR(D10="",D14=""),"",HLOOKUP(D10,外皮基準,2,FALSE))</f>
        <v/>
      </c>
      <c r="F14" s="52" t="str">
        <f>IF(OR(D10="",D14=""),"",IF(D14&lt;=E14,"適","－"))</f>
        <v/>
      </c>
      <c r="G14" s="43" t="str">
        <f>IF(OR(D10="",D14=""),"",HLOOKUP(D10,外皮基準,4,FALSE))</f>
        <v/>
      </c>
      <c r="H14" s="54" t="str">
        <f>IF(OR(D10="",D14=""),"",IF(D14&lt;=G14,"適","－"))</f>
        <v/>
      </c>
    </row>
    <row r="15" spans="1:9" s="11" customFormat="1" ht="21.95" customHeight="1" x14ac:dyDescent="0.15">
      <c r="B15" s="162" t="s">
        <v>34</v>
      </c>
      <c r="C15" s="163"/>
      <c r="D15" s="93"/>
      <c r="E15" s="56" t="str">
        <f>IF(OR(D10="",D15=""),"",HLOOKUP(D10,外皮基準,3,FALSE))</f>
        <v/>
      </c>
      <c r="F15" s="53" t="str">
        <f>IF(OR(D10="",D15=""),"",IF(D15&lt;=E15,"適","－"))</f>
        <v/>
      </c>
      <c r="G15" s="60" t="s">
        <v>22</v>
      </c>
      <c r="H15" s="41" t="s">
        <v>21</v>
      </c>
    </row>
    <row r="16" spans="1:9" s="11" customFormat="1" ht="9.75" customHeight="1" x14ac:dyDescent="0.15">
      <c r="B16" s="80"/>
      <c r="C16" s="80"/>
      <c r="D16" s="103"/>
      <c r="E16" s="83"/>
      <c r="F16" s="84"/>
      <c r="G16" s="81"/>
      <c r="H16" s="82"/>
    </row>
    <row r="17" spans="2:10" s="11" customFormat="1" ht="13.5" customHeight="1" x14ac:dyDescent="0.15">
      <c r="B17" s="49" t="s">
        <v>77</v>
      </c>
      <c r="C17" s="80"/>
      <c r="D17" s="103"/>
      <c r="E17" s="83"/>
      <c r="F17" s="84"/>
      <c r="G17" s="81"/>
      <c r="H17" s="82"/>
    </row>
    <row r="18" spans="2:10" s="11" customFormat="1" ht="16.5" customHeight="1" x14ac:dyDescent="0.15">
      <c r="B18" s="85"/>
      <c r="C18" s="87" t="s">
        <v>82</v>
      </c>
      <c r="D18" s="15" t="s">
        <v>38</v>
      </c>
      <c r="E18" s="15" t="s">
        <v>39</v>
      </c>
      <c r="F18" s="84"/>
      <c r="G18" s="81"/>
      <c r="H18" s="82"/>
    </row>
    <row r="19" spans="2:10" s="11" customFormat="1" ht="16.5" customHeight="1" x14ac:dyDescent="0.15">
      <c r="B19" s="86" t="s">
        <v>78</v>
      </c>
      <c r="C19" s="88" t="str">
        <f>IF(OR(D19="",E19=""),"",IF(D19&lt;=E19,"適","-"))</f>
        <v/>
      </c>
      <c r="D19" s="101" t="str">
        <f>IF(OR(E27="",E28="",E29="",E30="",E31="",E32=""),"",ROUNDUP((E27+E28+E29+E30+E31+E32+E33+E34+(E36-E38))*0.001,1))</f>
        <v/>
      </c>
      <c r="E19" s="89" t="str">
        <f>IF(OR(G27="",G28="",G29="",G30="",G31="",G32=""),"",ROUNDUP((($G$27+$G$28+$G$29+$G$30+$G$31)*0.8+$G$32)*0.001,1))</f>
        <v/>
      </c>
      <c r="F19" s="84"/>
      <c r="G19" s="81"/>
      <c r="H19" s="82"/>
    </row>
    <row r="20" spans="2:10" s="11" customFormat="1" ht="16.5" hidden="1" customHeight="1" x14ac:dyDescent="0.15">
      <c r="B20" s="86" t="s">
        <v>79</v>
      </c>
      <c r="C20" s="52" t="str">
        <f>IF(OR($D$20="",E20=""),"",IF($D$20&lt;=E20,"適","-"))</f>
        <v/>
      </c>
      <c r="D20" s="167" t="str">
        <f>IF(OR(E27="",E28="",E29="",E30="",E31=""),"",ROUNDUP(SUM(E27:E34)*10^(-3),1))</f>
        <v/>
      </c>
      <c r="E20" s="89" t="str">
        <f>IFERROR(ROUNDUP((($G$27+$G$28+$G$29+$G$30+$G$31)*0.9+$G$32)*10^(-3),1),"")</f>
        <v/>
      </c>
      <c r="F20" s="84"/>
      <c r="G20" s="81"/>
      <c r="H20" s="82"/>
    </row>
    <row r="21" spans="2:10" s="11" customFormat="1" ht="16.5" hidden="1" customHeight="1" x14ac:dyDescent="0.15">
      <c r="B21" s="86" t="s">
        <v>80</v>
      </c>
      <c r="C21" s="52" t="str">
        <f>IF(OR($D$20="",E21=""),"",IF($D$20&lt;=E21,"適","-"))</f>
        <v/>
      </c>
      <c r="D21" s="168"/>
      <c r="E21" s="89" t="str">
        <f>IFERROR(ROUNDUP((($G$27+$G$28+$G$29+$G$30+$G$31)*1+$G$32)*10^(-3),1),"")</f>
        <v/>
      </c>
      <c r="F21" s="84"/>
      <c r="G21" s="81"/>
      <c r="H21" s="82"/>
    </row>
    <row r="22" spans="2:10" s="11" customFormat="1" ht="16.5" hidden="1" customHeight="1" x14ac:dyDescent="0.15">
      <c r="B22" s="86" t="s">
        <v>81</v>
      </c>
      <c r="C22" s="88" t="str">
        <f>IF(OR($D$20="",E22=""),"",IF($D$20&lt;=E22,"適","-"))</f>
        <v/>
      </c>
      <c r="D22" s="169"/>
      <c r="E22" s="89" t="str">
        <f>IFERROR(ROUNDUP((($G$27+$G$28+$G$29+$G$30+$G$31)*1.1+$G$32)*10^(-3),1),"")</f>
        <v/>
      </c>
      <c r="F22" s="84"/>
      <c r="G22" s="81"/>
      <c r="H22" s="82"/>
    </row>
    <row r="23" spans="2:10" s="11" customFormat="1" ht="16.5" customHeight="1" x14ac:dyDescent="0.15">
      <c r="B23" s="86" t="s">
        <v>109</v>
      </c>
      <c r="C23" s="126"/>
      <c r="D23" s="127" t="s">
        <v>110</v>
      </c>
      <c r="E23" s="124" t="str">
        <f>IF(OR(C23="",C19="-",C19=""),"-",(ROUNDUP((D19*1000/C23),)))</f>
        <v>-</v>
      </c>
      <c r="F23" s="84"/>
      <c r="G23" s="81"/>
      <c r="H23" s="82"/>
    </row>
    <row r="24" spans="2:10" s="11" customFormat="1" ht="9.9499999999999993" customHeight="1" x14ac:dyDescent="0.15"/>
    <row r="25" spans="2:10" s="11" customFormat="1" ht="14.25" x14ac:dyDescent="0.15">
      <c r="B25" s="49" t="s">
        <v>58</v>
      </c>
      <c r="J25" s="55"/>
    </row>
    <row r="26" spans="2:10" s="11" customFormat="1" ht="21.95" customHeight="1" x14ac:dyDescent="0.15">
      <c r="B26" s="14"/>
      <c r="C26" s="39"/>
      <c r="D26" s="40"/>
      <c r="E26" s="15" t="s">
        <v>36</v>
      </c>
      <c r="F26" s="15"/>
      <c r="G26" s="15" t="s">
        <v>37</v>
      </c>
      <c r="H26" s="14"/>
    </row>
    <row r="27" spans="2:10" s="11" customFormat="1" ht="18" customHeight="1" x14ac:dyDescent="0.15">
      <c r="B27" s="164" t="s">
        <v>50</v>
      </c>
      <c r="C27" s="146" t="s">
        <v>25</v>
      </c>
      <c r="D27" s="147"/>
      <c r="E27" s="94"/>
      <c r="F27" s="90"/>
      <c r="G27" s="94"/>
      <c r="H27" s="14"/>
    </row>
    <row r="28" spans="2:10" s="11" customFormat="1" ht="18" customHeight="1" x14ac:dyDescent="0.15">
      <c r="B28" s="165"/>
      <c r="C28" s="146" t="s">
        <v>26</v>
      </c>
      <c r="D28" s="147"/>
      <c r="E28" s="94"/>
      <c r="F28" s="90"/>
      <c r="G28" s="94"/>
      <c r="H28" s="14"/>
    </row>
    <row r="29" spans="2:10" s="11" customFormat="1" ht="18" customHeight="1" x14ac:dyDescent="0.15">
      <c r="B29" s="165"/>
      <c r="C29" s="146" t="s">
        <v>27</v>
      </c>
      <c r="D29" s="147"/>
      <c r="E29" s="94"/>
      <c r="F29" s="90"/>
      <c r="G29" s="94"/>
      <c r="H29" s="14"/>
    </row>
    <row r="30" spans="2:10" s="11" customFormat="1" ht="18" customHeight="1" x14ac:dyDescent="0.15">
      <c r="B30" s="165"/>
      <c r="C30" s="146" t="s">
        <v>28</v>
      </c>
      <c r="D30" s="147"/>
      <c r="E30" s="94"/>
      <c r="F30" s="90"/>
      <c r="G30" s="94"/>
      <c r="H30" s="14"/>
    </row>
    <row r="31" spans="2:10" s="11" customFormat="1" ht="18" customHeight="1" x14ac:dyDescent="0.15">
      <c r="B31" s="165"/>
      <c r="C31" s="146" t="s">
        <v>29</v>
      </c>
      <c r="D31" s="147"/>
      <c r="E31" s="94"/>
      <c r="F31" s="90"/>
      <c r="G31" s="94"/>
      <c r="H31" s="14"/>
    </row>
    <row r="32" spans="2:10" s="11" customFormat="1" ht="18" customHeight="1" x14ac:dyDescent="0.15">
      <c r="B32" s="165"/>
      <c r="C32" s="146" t="s">
        <v>30</v>
      </c>
      <c r="D32" s="147"/>
      <c r="E32" s="94"/>
      <c r="F32" s="90"/>
      <c r="G32" s="91" t="str">
        <f>IF(E32="","",E32)</f>
        <v/>
      </c>
      <c r="H32" s="14"/>
    </row>
    <row r="33" spans="2:8" s="11" customFormat="1" ht="18" customHeight="1" x14ac:dyDescent="0.15">
      <c r="B33" s="165"/>
      <c r="C33" s="132" t="s">
        <v>66</v>
      </c>
      <c r="D33" s="133"/>
      <c r="E33" s="94"/>
      <c r="F33" s="16"/>
      <c r="G33" s="17"/>
      <c r="H33" s="14"/>
    </row>
    <row r="34" spans="2:8" s="11" customFormat="1" ht="18" customHeight="1" x14ac:dyDescent="0.15">
      <c r="B34" s="166"/>
      <c r="C34" s="132" t="s">
        <v>67</v>
      </c>
      <c r="D34" s="133"/>
      <c r="E34" s="94"/>
      <c r="F34" s="16"/>
      <c r="G34" s="17"/>
      <c r="H34" s="14"/>
    </row>
    <row r="35" spans="2:8" s="11" customFormat="1" ht="18" customHeight="1" x14ac:dyDescent="0.15">
      <c r="B35" s="129" t="s">
        <v>51</v>
      </c>
      <c r="C35" s="146" t="s">
        <v>68</v>
      </c>
      <c r="D35" s="147"/>
      <c r="E35" s="94"/>
      <c r="F35" s="16"/>
      <c r="G35" s="17"/>
      <c r="H35" s="14"/>
    </row>
    <row r="36" spans="2:8" s="11" customFormat="1" ht="18" customHeight="1" x14ac:dyDescent="0.15">
      <c r="B36" s="129"/>
      <c r="C36" s="130" t="s">
        <v>32</v>
      </c>
      <c r="D36" s="131"/>
      <c r="E36" s="94"/>
      <c r="F36" s="16"/>
      <c r="G36" s="17"/>
      <c r="H36" s="14"/>
    </row>
    <row r="37" spans="2:8" s="11" customFormat="1" ht="18" customHeight="1" x14ac:dyDescent="0.15">
      <c r="B37" s="129"/>
      <c r="C37" s="130" t="s">
        <v>69</v>
      </c>
      <c r="D37" s="131"/>
      <c r="E37" s="94"/>
      <c r="F37" s="16"/>
      <c r="G37" s="17"/>
      <c r="H37" s="14"/>
    </row>
    <row r="38" spans="2:8" s="11" customFormat="1" ht="18" customHeight="1" x14ac:dyDescent="0.15">
      <c r="B38" s="129"/>
      <c r="C38" s="130" t="s">
        <v>70</v>
      </c>
      <c r="D38" s="131"/>
      <c r="E38" s="94"/>
      <c r="F38" s="16"/>
      <c r="G38" s="17"/>
      <c r="H38" s="14"/>
    </row>
    <row r="39" spans="2:8" s="11" customFormat="1" ht="9.9499999999999993" customHeight="1" thickBot="1" x14ac:dyDescent="0.2"/>
    <row r="40" spans="2:8" s="11" customFormat="1" ht="21.95" customHeight="1" x14ac:dyDescent="0.15">
      <c r="B40" s="18" t="s">
        <v>47</v>
      </c>
      <c r="C40" s="44"/>
      <c r="D40" s="19"/>
      <c r="E40" s="20" t="s">
        <v>38</v>
      </c>
      <c r="F40" s="20"/>
      <c r="G40" s="20" t="s">
        <v>39</v>
      </c>
      <c r="H40" s="21"/>
    </row>
    <row r="41" spans="2:8" s="11" customFormat="1" ht="18" customHeight="1" x14ac:dyDescent="0.15">
      <c r="B41" s="22"/>
      <c r="C41" s="23"/>
      <c r="D41" s="23"/>
      <c r="E41" s="96"/>
      <c r="F41" s="14"/>
      <c r="G41" s="95"/>
      <c r="H41" s="37" t="s">
        <v>0</v>
      </c>
    </row>
    <row r="42" spans="2:8" s="11" customFormat="1" ht="18" customHeight="1" thickBot="1" x14ac:dyDescent="0.2">
      <c r="B42" s="24"/>
      <c r="C42" s="139" t="s">
        <v>45</v>
      </c>
      <c r="D42" s="140"/>
      <c r="E42" s="38">
        <f>SUM(G41-E41)</f>
        <v>0</v>
      </c>
      <c r="F42" s="25"/>
      <c r="G42" s="26"/>
      <c r="H42" s="27"/>
    </row>
    <row r="43" spans="2:8" s="11" customFormat="1" ht="9.9499999999999993" customHeight="1" thickBot="1" x14ac:dyDescent="0.2"/>
    <row r="44" spans="2:8" s="11" customFormat="1" ht="21.95" customHeight="1" x14ac:dyDescent="0.15">
      <c r="B44" s="18" t="s">
        <v>48</v>
      </c>
      <c r="C44" s="44"/>
      <c r="D44" s="19"/>
      <c r="E44" s="20" t="s">
        <v>38</v>
      </c>
      <c r="F44" s="20"/>
      <c r="G44" s="20" t="s">
        <v>39</v>
      </c>
      <c r="H44" s="21"/>
    </row>
    <row r="45" spans="2:8" s="11" customFormat="1" ht="18" customHeight="1" x14ac:dyDescent="0.15">
      <c r="B45" s="22"/>
      <c r="C45" s="23"/>
      <c r="D45" s="23"/>
      <c r="E45" s="97">
        <f>ROUNDUP((E27+E28+E29+E30+E31+E34-(E35-E37))*0.001,1)</f>
        <v>0</v>
      </c>
      <c r="F45" s="33" t="s">
        <v>1</v>
      </c>
      <c r="G45" s="100">
        <f>+G41</f>
        <v>0</v>
      </c>
      <c r="H45" s="37" t="s">
        <v>0</v>
      </c>
    </row>
    <row r="46" spans="2:8" s="11" customFormat="1" ht="18" customHeight="1" thickBot="1" x14ac:dyDescent="0.2">
      <c r="B46" s="22"/>
      <c r="C46" s="139" t="s">
        <v>45</v>
      </c>
      <c r="D46" s="140"/>
      <c r="E46" s="98">
        <f>SUM(G45-E45)</f>
        <v>0</v>
      </c>
      <c r="F46" s="34" t="s">
        <v>2</v>
      </c>
      <c r="G46" s="23"/>
      <c r="H46" s="29"/>
    </row>
    <row r="47" spans="2:8" s="11" customFormat="1" ht="18" customHeight="1" thickBot="1" x14ac:dyDescent="0.2">
      <c r="B47" s="24"/>
      <c r="C47" s="137" t="s">
        <v>46</v>
      </c>
      <c r="D47" s="138"/>
      <c r="E47" s="99" t="str">
        <f>IF(OR(E41="",G41=""),"",TRUNC(E46/G45*100))</f>
        <v/>
      </c>
      <c r="F47" s="35" t="s">
        <v>5</v>
      </c>
      <c r="G47" s="26" t="s">
        <v>7</v>
      </c>
      <c r="H47" s="27"/>
    </row>
    <row r="48" spans="2:8" s="11" customFormat="1" ht="9.9499999999999993" customHeight="1" thickBot="1" x14ac:dyDescent="0.2"/>
    <row r="49" spans="1:12" s="11" customFormat="1" ht="21.95" customHeight="1" x14ac:dyDescent="0.15">
      <c r="B49" s="18" t="s">
        <v>49</v>
      </c>
      <c r="C49" s="44"/>
      <c r="D49" s="19"/>
      <c r="E49" s="20" t="s">
        <v>38</v>
      </c>
      <c r="F49" s="20"/>
      <c r="G49" s="20" t="s">
        <v>39</v>
      </c>
      <c r="H49" s="21"/>
      <c r="K49" s="112" t="s">
        <v>52</v>
      </c>
      <c r="L49" s="69" t="str">
        <f>IF(AND(E47&gt;=20,E52&gt;=100,H14="適",F15="適"),"〇","－")</f>
        <v>－</v>
      </c>
    </row>
    <row r="50" spans="1:12" s="11" customFormat="1" ht="18" customHeight="1" x14ac:dyDescent="0.15">
      <c r="B50" s="22"/>
      <c r="C50" s="23"/>
      <c r="D50" s="23"/>
      <c r="E50" s="100">
        <f>IF((E27+E28+E29+E30+E31-E35-E36)*0.001&gt;=0,ROUNDUP((E27+E28+E29+E30+E31-E35-E36)*0.001,1),ROUNDDOWN((E27+E28+E29+E30+E31-E35-E36)*0.001,1))</f>
        <v>0</v>
      </c>
      <c r="F50" s="36" t="s">
        <v>3</v>
      </c>
      <c r="G50" s="100">
        <f>+G41</f>
        <v>0</v>
      </c>
      <c r="H50" s="37" t="s">
        <v>0</v>
      </c>
      <c r="K50" s="112" t="s">
        <v>53</v>
      </c>
      <c r="L50" s="69" t="str">
        <f>IF(AND(E47&gt;=20,E52&gt;=100,H14="適"),"－",IF(AND(E47&gt;=20,E52&gt;=75,E52&lt;100,H14="適",F15="適"),"〇","－"))</f>
        <v>－</v>
      </c>
    </row>
    <row r="51" spans="1:12" s="11" customFormat="1" ht="18" customHeight="1" thickBot="1" x14ac:dyDescent="0.2">
      <c r="B51" s="22"/>
      <c r="C51" s="139" t="s">
        <v>45</v>
      </c>
      <c r="D51" s="140"/>
      <c r="E51" s="98">
        <f>SUM(G50-E50)</f>
        <v>0</v>
      </c>
      <c r="F51" s="34" t="s">
        <v>4</v>
      </c>
      <c r="G51" s="23"/>
      <c r="H51" s="29"/>
      <c r="K51" s="112" t="s">
        <v>60</v>
      </c>
      <c r="L51" s="69" t="str">
        <f>IF(AND(E47&gt;=20,H14="適",F15="適"),"〇","－")</f>
        <v>－</v>
      </c>
    </row>
    <row r="52" spans="1:12" s="11" customFormat="1" ht="18" customHeight="1" thickBot="1" x14ac:dyDescent="0.2">
      <c r="B52" s="24"/>
      <c r="C52" s="137" t="s">
        <v>44</v>
      </c>
      <c r="D52" s="138"/>
      <c r="E52" s="99" t="str">
        <f>IF(OR(E41="",G41=""),"",TRUNC(E51/G50*100))</f>
        <v/>
      </c>
      <c r="F52" s="35" t="s">
        <v>5</v>
      </c>
      <c r="G52" s="26" t="s">
        <v>8</v>
      </c>
      <c r="H52" s="27"/>
      <c r="K52" s="70" t="s">
        <v>54</v>
      </c>
      <c r="L52" s="69" t="str">
        <f>IF(AND(E47&gt;=20,E52&gt;=100,F14="適",F15="適"),"〇","－")</f>
        <v>－</v>
      </c>
    </row>
    <row r="53" spans="1:12" s="11" customFormat="1" ht="9.9499999999999993" customHeight="1" x14ac:dyDescent="0.15"/>
    <row r="54" spans="1:12" s="11" customFormat="1" ht="18.75" customHeight="1" thickBot="1" x14ac:dyDescent="0.2">
      <c r="B54" s="49" t="s">
        <v>40</v>
      </c>
    </row>
    <row r="55" spans="1:12" s="11" customFormat="1" ht="30" customHeight="1" thickBot="1" x14ac:dyDescent="0.2">
      <c r="B55" s="77" t="str">
        <f>IF(OR(D10="",G10=""),"",G10)</f>
        <v/>
      </c>
      <c r="C55" s="141" t="str">
        <f>IF(OR(D10="",G10=""),"",VLOOKUP(G10,水準,2,FALSE))</f>
        <v/>
      </c>
      <c r="D55" s="142"/>
      <c r="E55" s="142"/>
      <c r="F55" s="142"/>
      <c r="G55" s="143" t="str">
        <f>IF(OR(D10="",G10=""),"",VLOOKUP(G10,可否,2,FALSE))</f>
        <v/>
      </c>
      <c r="H55" s="144"/>
    </row>
    <row r="56" spans="1:12" s="11" customFormat="1" ht="7.5" customHeight="1" x14ac:dyDescent="0.15"/>
    <row r="57" spans="1:12" s="11" customFormat="1" ht="7.5" customHeight="1" x14ac:dyDescent="0.15"/>
    <row r="58" spans="1:12" s="11" customFormat="1" ht="18.75" customHeight="1" x14ac:dyDescent="0.15">
      <c r="A58" s="145"/>
      <c r="B58" s="145"/>
      <c r="C58" s="72"/>
      <c r="D58" s="30"/>
      <c r="G58" s="31"/>
    </row>
    <row r="59" spans="1:12" s="11" customFormat="1" ht="19.5" customHeight="1" x14ac:dyDescent="0.15">
      <c r="D59" s="30"/>
    </row>
    <row r="60" spans="1:12" s="11" customFormat="1" ht="19.5" customHeight="1" x14ac:dyDescent="0.15">
      <c r="D60" s="30"/>
    </row>
    <row r="61" spans="1:12" s="11" customFormat="1" ht="19.5" customHeight="1" x14ac:dyDescent="0.15">
      <c r="D61" s="30"/>
    </row>
    <row r="62" spans="1:12" s="11" customFormat="1" ht="19.5" customHeight="1" x14ac:dyDescent="0.15"/>
    <row r="63" spans="1:12" s="11" customFormat="1" ht="19.5" customHeight="1" x14ac:dyDescent="0.15"/>
    <row r="64" spans="1:12" s="11" customFormat="1" ht="19.5" customHeight="1" x14ac:dyDescent="0.15"/>
    <row r="65" spans="2:8" s="11" customFormat="1" ht="14.25" x14ac:dyDescent="0.15"/>
    <row r="66" spans="2:8" s="11" customFormat="1" ht="14.25" x14ac:dyDescent="0.15"/>
    <row r="67" spans="2:8" s="11" customFormat="1" ht="14.25" x14ac:dyDescent="0.15"/>
    <row r="68" spans="2:8" s="11" customFormat="1" ht="14.25" x14ac:dyDescent="0.15"/>
    <row r="69" spans="2:8" s="11" customFormat="1" ht="14.25" x14ac:dyDescent="0.15"/>
    <row r="70" spans="2:8" s="11" customFormat="1" ht="7.5" customHeight="1" x14ac:dyDescent="0.15"/>
    <row r="71" spans="2:8" ht="27" customHeight="1" x14ac:dyDescent="0.15">
      <c r="B71" s="134"/>
      <c r="C71" s="134"/>
      <c r="D71" s="135"/>
      <c r="E71" s="135"/>
      <c r="F71" s="135"/>
      <c r="G71" s="135"/>
      <c r="H71" s="135"/>
    </row>
    <row r="72" spans="2:8" ht="12.75" customHeight="1" x14ac:dyDescent="0.15">
      <c r="B72" s="136"/>
      <c r="C72" s="136"/>
      <c r="D72" s="136"/>
      <c r="E72" s="136"/>
      <c r="F72" s="136"/>
      <c r="G72" s="136"/>
    </row>
    <row r="81" ht="16.5" customHeight="1" x14ac:dyDescent="0.15"/>
  </sheetData>
  <sheetProtection algorithmName="SHA-512" hashValue="foq4x1D3olTDqMxR4Z9z6X5QhjaRtAG09A0ay0iNfX9bDLP59cIwF9utpOqr5mU3V5UM6PXNjnv5Zoc9s1f9rw==" saltValue="h0KJe6hMdqwZcXk33H00aQ==" spinCount="100000" sheet="1" selectLockedCells="1"/>
  <protectedRanges>
    <protectedRange sqref="C3:H3 D10 G10:H10 G41 G27:G31 E41 D14:D17 D19:D23 E27:E36 E38 C23" name="範囲1"/>
  </protectedRanges>
  <mergeCells count="33">
    <mergeCell ref="B14:C14"/>
    <mergeCell ref="B15:C15"/>
    <mergeCell ref="C27:D27"/>
    <mergeCell ref="C28:D28"/>
    <mergeCell ref="C29:D29"/>
    <mergeCell ref="B27:B34"/>
    <mergeCell ref="C30:D30"/>
    <mergeCell ref="C31:D31"/>
    <mergeCell ref="C32:D32"/>
    <mergeCell ref="C33:D33"/>
    <mergeCell ref="D20:D22"/>
    <mergeCell ref="A1:I1"/>
    <mergeCell ref="C3:H3"/>
    <mergeCell ref="B5:B8"/>
    <mergeCell ref="B10:C10"/>
    <mergeCell ref="E10:F10"/>
    <mergeCell ref="G10:H10"/>
    <mergeCell ref="B35:B38"/>
    <mergeCell ref="C38:D38"/>
    <mergeCell ref="C34:D34"/>
    <mergeCell ref="B71:H71"/>
    <mergeCell ref="B72:G72"/>
    <mergeCell ref="C47:D47"/>
    <mergeCell ref="C51:D51"/>
    <mergeCell ref="C52:D52"/>
    <mergeCell ref="C55:F55"/>
    <mergeCell ref="G55:H55"/>
    <mergeCell ref="A58:B58"/>
    <mergeCell ref="C46:D46"/>
    <mergeCell ref="C35:D35"/>
    <mergeCell ref="C36:D36"/>
    <mergeCell ref="C37:D37"/>
    <mergeCell ref="C42:D42"/>
  </mergeCells>
  <phoneticPr fontId="1"/>
  <dataValidations count="2">
    <dataValidation type="list" allowBlank="1" showInputMessage="1" showErrorMessage="1" sqref="D10" xr:uid="{00000000-0002-0000-0100-000000000000}">
      <formula1>地域区分</formula1>
    </dataValidation>
    <dataValidation type="list" allowBlank="1" showInputMessage="1" showErrorMessage="1" sqref="G10:H10" xr:uid="{00000000-0002-0000-0100-000001000000}">
      <formula1>水準L</formula1>
    </dataValidation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2" orientation="portrait" r:id="rId1"/>
  <headerFooter>
    <oddHeader>&amp;RVer 1.7</oddHeader>
    <oddFooter>&amp;C© 2022　hyoukakyoukai . All rights reserved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A5C92-512C-4196-A129-0E46BB8DF44E}">
  <sheetPr>
    <pageSetUpPr fitToPage="1"/>
  </sheetPr>
  <dimension ref="A1:L81"/>
  <sheetViews>
    <sheetView showGridLines="0" view="pageBreakPreview" zoomScale="55" zoomScaleNormal="100" zoomScaleSheetLayoutView="55" workbookViewId="0">
      <selection activeCell="C3" sqref="C3:H3"/>
    </sheetView>
  </sheetViews>
  <sheetFormatPr defaultColWidth="9" defaultRowHeight="15.75" x14ac:dyDescent="0.15"/>
  <cols>
    <col min="1" max="1" width="2.625" style="1" customWidth="1"/>
    <col min="2" max="2" width="19.125" style="1" customWidth="1"/>
    <col min="3" max="3" width="14.625" style="1" customWidth="1"/>
    <col min="4" max="5" width="18.625" style="1" customWidth="1"/>
    <col min="6" max="6" width="5.625" style="1" customWidth="1"/>
    <col min="7" max="7" width="18.625" style="1" customWidth="1"/>
    <col min="8" max="8" width="5.625" style="1" customWidth="1"/>
    <col min="9" max="10" width="2.625" style="1" customWidth="1"/>
    <col min="11" max="12" width="14.625" style="1" hidden="1" customWidth="1"/>
    <col min="13" max="16384" width="9" style="1"/>
  </cols>
  <sheetData>
    <row r="1" spans="1:9" ht="41.25" customHeight="1" x14ac:dyDescent="0.15">
      <c r="A1" s="148" t="s">
        <v>83</v>
      </c>
      <c r="B1" s="149"/>
      <c r="C1" s="149"/>
      <c r="D1" s="149"/>
      <c r="E1" s="149"/>
      <c r="F1" s="149"/>
      <c r="G1" s="149"/>
      <c r="H1" s="149"/>
      <c r="I1" s="149"/>
    </row>
    <row r="2" spans="1:9" ht="9.9499999999999993" customHeight="1" x14ac:dyDescent="0.15">
      <c r="B2" s="102"/>
      <c r="C2" s="102"/>
      <c r="D2" s="102"/>
      <c r="E2" s="102"/>
      <c r="F2" s="102"/>
      <c r="G2" s="102"/>
      <c r="H2" s="102"/>
    </row>
    <row r="3" spans="1:9" s="11" customFormat="1" ht="21.95" customHeight="1" x14ac:dyDescent="0.15">
      <c r="B3" s="118" t="s">
        <v>6</v>
      </c>
      <c r="C3" s="150" t="s">
        <v>99</v>
      </c>
      <c r="D3" s="151"/>
      <c r="E3" s="151"/>
      <c r="F3" s="151"/>
      <c r="G3" s="151"/>
      <c r="H3" s="152"/>
    </row>
    <row r="4" spans="1:9" s="11" customFormat="1" ht="9.9499999999999993" customHeight="1" x14ac:dyDescent="0.15"/>
    <row r="5" spans="1:9" s="11" customFormat="1" ht="18" customHeight="1" x14ac:dyDescent="0.15">
      <c r="B5" s="153" t="s">
        <v>35</v>
      </c>
      <c r="C5" s="28" t="s">
        <v>72</v>
      </c>
      <c r="D5" s="45"/>
      <c r="E5" s="45"/>
      <c r="F5" s="45"/>
      <c r="G5" s="45"/>
      <c r="H5" s="12"/>
    </row>
    <row r="6" spans="1:9" s="11" customFormat="1" ht="18" customHeight="1" x14ac:dyDescent="0.15">
      <c r="B6" s="154"/>
      <c r="C6" s="50" t="s">
        <v>41</v>
      </c>
      <c r="D6" s="46"/>
      <c r="E6" s="46"/>
      <c r="F6" s="46"/>
      <c r="G6" s="46"/>
      <c r="H6" s="13"/>
    </row>
    <row r="7" spans="1:9" s="11" customFormat="1" ht="18" customHeight="1" x14ac:dyDescent="0.15">
      <c r="B7" s="154"/>
      <c r="C7" s="50" t="s">
        <v>43</v>
      </c>
      <c r="D7" s="46"/>
      <c r="E7" s="46"/>
      <c r="F7" s="46"/>
      <c r="G7" s="46"/>
      <c r="H7" s="13"/>
    </row>
    <row r="8" spans="1:9" s="11" customFormat="1" ht="18" customHeight="1" x14ac:dyDescent="0.15">
      <c r="B8" s="155"/>
      <c r="C8" s="51" t="s">
        <v>42</v>
      </c>
      <c r="D8" s="47"/>
      <c r="E8" s="47"/>
      <c r="F8" s="47"/>
      <c r="G8" s="47"/>
      <c r="H8" s="48"/>
    </row>
    <row r="9" spans="1:9" s="11" customFormat="1" ht="9.9499999999999993" customHeight="1" x14ac:dyDescent="0.15"/>
    <row r="10" spans="1:9" s="11" customFormat="1" ht="21.95" customHeight="1" x14ac:dyDescent="0.15">
      <c r="B10" s="156" t="s">
        <v>12</v>
      </c>
      <c r="C10" s="157"/>
      <c r="D10" s="75" t="s">
        <v>18</v>
      </c>
      <c r="E10" s="156" t="s">
        <v>59</v>
      </c>
      <c r="F10" s="157"/>
      <c r="G10" s="158" t="s">
        <v>73</v>
      </c>
      <c r="H10" s="159"/>
    </row>
    <row r="11" spans="1:9" s="11" customFormat="1" ht="9.9499999999999993" customHeight="1" x14ac:dyDescent="0.15"/>
    <row r="12" spans="1:9" s="11" customFormat="1" ht="14.25" x14ac:dyDescent="0.15">
      <c r="B12" s="49" t="s">
        <v>57</v>
      </c>
    </row>
    <row r="13" spans="1:9" s="11" customFormat="1" ht="18.75" customHeight="1" x14ac:dyDescent="0.15">
      <c r="B13" s="39"/>
      <c r="C13" s="40"/>
      <c r="D13" s="118" t="s">
        <v>23</v>
      </c>
      <c r="E13" s="117" t="s">
        <v>24</v>
      </c>
      <c r="F13" s="32"/>
      <c r="G13" s="116" t="s">
        <v>55</v>
      </c>
      <c r="H13" s="40"/>
    </row>
    <row r="14" spans="1:9" s="11" customFormat="1" ht="21.95" customHeight="1" x14ac:dyDescent="0.15">
      <c r="B14" s="160" t="s">
        <v>33</v>
      </c>
      <c r="C14" s="161"/>
      <c r="D14" s="92">
        <v>0.55000000000000004</v>
      </c>
      <c r="E14" s="42">
        <f>IF(OR(D10="",D14=""),"",HLOOKUP(D10,外皮基準,2,FALSE))</f>
        <v>0.87</v>
      </c>
      <c r="F14" s="52" t="str">
        <f>IF(OR(D10="",D14=""),"",IF(D14&lt;=E14,"適","－"))</f>
        <v>適</v>
      </c>
      <c r="G14" s="43">
        <f>IF(OR(D10="",D14=""),"",HLOOKUP(D10,外皮基準,4,FALSE))</f>
        <v>0.6</v>
      </c>
      <c r="H14" s="54" t="str">
        <f>IF(OR(D10="",D14=""),"",IF(D14&lt;=G14,"適","－"))</f>
        <v>適</v>
      </c>
    </row>
    <row r="15" spans="1:9" s="11" customFormat="1" ht="21.95" customHeight="1" x14ac:dyDescent="0.15">
      <c r="B15" s="162" t="s">
        <v>34</v>
      </c>
      <c r="C15" s="163"/>
      <c r="D15" s="93">
        <v>1.4</v>
      </c>
      <c r="E15" s="56">
        <f>IF(OR(D10="",D15=""),"",HLOOKUP(D10,外皮基準,3,FALSE))</f>
        <v>2.8</v>
      </c>
      <c r="F15" s="53" t="str">
        <f>IF(OR(D10="",D15=""),"",IF(D15&lt;=E15,"適","－"))</f>
        <v>適</v>
      </c>
      <c r="G15" s="60" t="s">
        <v>22</v>
      </c>
      <c r="H15" s="41" t="s">
        <v>21</v>
      </c>
    </row>
    <row r="16" spans="1:9" s="11" customFormat="1" ht="9.75" customHeight="1" x14ac:dyDescent="0.15">
      <c r="B16" s="80"/>
      <c r="C16" s="80"/>
      <c r="D16" s="103"/>
      <c r="E16" s="83"/>
      <c r="F16" s="84"/>
      <c r="G16" s="81"/>
      <c r="H16" s="82"/>
    </row>
    <row r="17" spans="2:10" s="11" customFormat="1" ht="13.5" customHeight="1" x14ac:dyDescent="0.15">
      <c r="B17" s="49" t="s">
        <v>77</v>
      </c>
      <c r="C17" s="80"/>
      <c r="D17" s="103"/>
      <c r="E17" s="83"/>
      <c r="F17" s="84"/>
      <c r="G17" s="81"/>
      <c r="H17" s="82"/>
    </row>
    <row r="18" spans="2:10" s="11" customFormat="1" ht="16.5" customHeight="1" x14ac:dyDescent="0.15">
      <c r="B18" s="85"/>
      <c r="C18" s="87" t="s">
        <v>82</v>
      </c>
      <c r="D18" s="15" t="s">
        <v>38</v>
      </c>
      <c r="E18" s="15" t="s">
        <v>39</v>
      </c>
      <c r="F18" s="84"/>
      <c r="G18" s="81"/>
      <c r="H18" s="82"/>
    </row>
    <row r="19" spans="2:10" s="11" customFormat="1" ht="16.5" customHeight="1" x14ac:dyDescent="0.15">
      <c r="B19" s="86" t="s">
        <v>78</v>
      </c>
      <c r="C19" s="88" t="str">
        <f>IF(OR(D19="",E19=""),"",IF(D19&lt;=E19,"適","-"))</f>
        <v>適</v>
      </c>
      <c r="D19" s="101">
        <f>IF(OR(E27="",E28="",E29="",E30="",E31="",E32="",E33="",E34="",E36="",E38=""),"",ROUNDUP((E27+E28+E29+E30+E31+E32+E33+E34+(E36-E38))*0.001,1))</f>
        <v>59</v>
      </c>
      <c r="E19" s="89">
        <f>IF(OR(G27="",G28="",G29="",G30="",G31="",G32=""),"",ROUNDUP((($G$27+$G$28+$G$29+$G$30+$G$31)*0.8+$G$32)*0.001,1))</f>
        <v>68.8</v>
      </c>
      <c r="F19" s="84"/>
      <c r="G19" s="81"/>
      <c r="H19" s="82"/>
    </row>
    <row r="20" spans="2:10" s="11" customFormat="1" ht="16.5" hidden="1" customHeight="1" x14ac:dyDescent="0.15">
      <c r="B20" s="86" t="s">
        <v>79</v>
      </c>
      <c r="C20" s="52" t="str">
        <f>IF(OR($D$20="",E20=""),"",IF($D$20&lt;=E20,"適","-"))</f>
        <v>適</v>
      </c>
      <c r="D20" s="167">
        <f>IF(OR(E27="",E28="",E29="",E30="",E31=""),"",ROUNDUP(SUM(E27:E34)*10^(-3),1))</f>
        <v>47</v>
      </c>
      <c r="E20" s="89">
        <f>IFERROR(ROUNDUP((($G$27+$G$28+$G$29+$G$30+$G$31)*0.9+$G$32)*10^(-3),1),"")</f>
        <v>74.8</v>
      </c>
      <c r="F20" s="84"/>
      <c r="G20" s="81"/>
      <c r="H20" s="82"/>
    </row>
    <row r="21" spans="2:10" s="11" customFormat="1" ht="16.5" hidden="1" customHeight="1" x14ac:dyDescent="0.15">
      <c r="B21" s="86" t="s">
        <v>80</v>
      </c>
      <c r="C21" s="52" t="str">
        <f>IF(OR($D$20="",E21=""),"",IF($D$20&lt;=E21,"適","-"))</f>
        <v>適</v>
      </c>
      <c r="D21" s="168"/>
      <c r="E21" s="89">
        <f>IFERROR(ROUNDUP((($G$27+$G$28+$G$29+$G$30+$G$31)*1+$G$32)*10^(-3),1),"")</f>
        <v>80.699999999999989</v>
      </c>
      <c r="F21" s="84"/>
      <c r="G21" s="81"/>
      <c r="H21" s="82"/>
    </row>
    <row r="22" spans="2:10" s="11" customFormat="1" ht="16.5" hidden="1" customHeight="1" x14ac:dyDescent="0.15">
      <c r="B22" s="86" t="s">
        <v>81</v>
      </c>
      <c r="C22" s="88" t="str">
        <f>IF(OR($D$20="",E22=""),"",IF($D$20&lt;=E22,"適","-"))</f>
        <v>適</v>
      </c>
      <c r="D22" s="169"/>
      <c r="E22" s="89">
        <f>IFERROR(ROUNDUP((($G$27+$G$28+$G$29+$G$30+$G$31)*1.1+$G$32)*10^(-3),1),"")</f>
        <v>86.6</v>
      </c>
      <c r="F22" s="84"/>
      <c r="G22" s="81"/>
      <c r="H22" s="82"/>
    </row>
    <row r="23" spans="2:10" s="11" customFormat="1" ht="16.5" customHeight="1" x14ac:dyDescent="0.15">
      <c r="B23" s="86" t="s">
        <v>109</v>
      </c>
      <c r="C23" s="126">
        <v>120.08</v>
      </c>
      <c r="D23" s="125" t="s">
        <v>110</v>
      </c>
      <c r="E23" s="124">
        <f>IF(OR(C23="",C19="-",C19=""),"-",(ROUNDUP((D19*1000/C23),)))</f>
        <v>492</v>
      </c>
      <c r="F23" s="84"/>
      <c r="G23" s="81"/>
      <c r="H23" s="82"/>
    </row>
    <row r="24" spans="2:10" s="11" customFormat="1" ht="9.9499999999999993" customHeight="1" x14ac:dyDescent="0.15"/>
    <row r="25" spans="2:10" s="11" customFormat="1" ht="14.25" x14ac:dyDescent="0.15">
      <c r="B25" s="49" t="s">
        <v>58</v>
      </c>
      <c r="J25" s="55"/>
    </row>
    <row r="26" spans="2:10" s="11" customFormat="1" ht="21.95" customHeight="1" x14ac:dyDescent="0.15">
      <c r="B26" s="14"/>
      <c r="C26" s="39"/>
      <c r="D26" s="40"/>
      <c r="E26" s="15" t="s">
        <v>36</v>
      </c>
      <c r="F26" s="15"/>
      <c r="G26" s="15" t="s">
        <v>37</v>
      </c>
      <c r="H26" s="14"/>
    </row>
    <row r="27" spans="2:10" s="11" customFormat="1" ht="18" customHeight="1" x14ac:dyDescent="0.15">
      <c r="B27" s="164" t="s">
        <v>50</v>
      </c>
      <c r="C27" s="146" t="s">
        <v>25</v>
      </c>
      <c r="D27" s="147"/>
      <c r="E27" s="94">
        <v>12751</v>
      </c>
      <c r="F27" s="90"/>
      <c r="G27" s="94">
        <v>13383</v>
      </c>
      <c r="H27" s="14"/>
    </row>
    <row r="28" spans="2:10" s="11" customFormat="1" ht="18" customHeight="1" x14ac:dyDescent="0.15">
      <c r="B28" s="165"/>
      <c r="C28" s="146" t="s">
        <v>26</v>
      </c>
      <c r="D28" s="147"/>
      <c r="E28" s="94">
        <v>3928</v>
      </c>
      <c r="F28" s="90"/>
      <c r="G28" s="94">
        <v>5634</v>
      </c>
      <c r="H28" s="14"/>
    </row>
    <row r="29" spans="2:10" s="11" customFormat="1" ht="18" customHeight="1" x14ac:dyDescent="0.15">
      <c r="B29" s="165"/>
      <c r="C29" s="146" t="s">
        <v>27</v>
      </c>
      <c r="D29" s="147"/>
      <c r="E29" s="94">
        <v>7294</v>
      </c>
      <c r="F29" s="90"/>
      <c r="G29" s="94">
        <v>4542</v>
      </c>
      <c r="H29" s="14"/>
    </row>
    <row r="30" spans="2:10" s="11" customFormat="1" ht="18" customHeight="1" x14ac:dyDescent="0.15">
      <c r="B30" s="165"/>
      <c r="C30" s="146" t="s">
        <v>28</v>
      </c>
      <c r="D30" s="147"/>
      <c r="E30" s="94">
        <v>34062</v>
      </c>
      <c r="F30" s="90"/>
      <c r="G30" s="94">
        <v>25091</v>
      </c>
      <c r="H30" s="14"/>
    </row>
    <row r="31" spans="2:10" s="11" customFormat="1" ht="18" customHeight="1" x14ac:dyDescent="0.15">
      <c r="B31" s="165"/>
      <c r="C31" s="146" t="s">
        <v>29</v>
      </c>
      <c r="D31" s="147"/>
      <c r="E31" s="94">
        <v>4414</v>
      </c>
      <c r="F31" s="90"/>
      <c r="G31" s="94">
        <v>10763</v>
      </c>
      <c r="H31" s="14"/>
    </row>
    <row r="32" spans="2:10" s="11" customFormat="1" ht="18" customHeight="1" x14ac:dyDescent="0.15">
      <c r="B32" s="165"/>
      <c r="C32" s="146" t="s">
        <v>30</v>
      </c>
      <c r="D32" s="147"/>
      <c r="E32" s="94">
        <v>21241</v>
      </c>
      <c r="F32" s="90"/>
      <c r="G32" s="91">
        <f>IF(E32="","",E32)</f>
        <v>21241</v>
      </c>
      <c r="H32" s="14"/>
    </row>
    <row r="33" spans="2:8" s="11" customFormat="1" ht="18" customHeight="1" x14ac:dyDescent="0.15">
      <c r="B33" s="165"/>
      <c r="C33" s="132" t="s">
        <v>66</v>
      </c>
      <c r="D33" s="133"/>
      <c r="E33" s="94">
        <v>-32245</v>
      </c>
      <c r="F33" s="16"/>
      <c r="G33" s="17"/>
      <c r="H33" s="14"/>
    </row>
    <row r="34" spans="2:8" s="11" customFormat="1" ht="18" customHeight="1" x14ac:dyDescent="0.15">
      <c r="B34" s="166"/>
      <c r="C34" s="132" t="s">
        <v>67</v>
      </c>
      <c r="D34" s="133"/>
      <c r="E34" s="94">
        <v>-4524</v>
      </c>
      <c r="F34" s="16"/>
      <c r="G34" s="17"/>
      <c r="H34" s="14"/>
    </row>
    <row r="35" spans="2:8" s="11" customFormat="1" ht="18" customHeight="1" x14ac:dyDescent="0.15">
      <c r="B35" s="129" t="s">
        <v>51</v>
      </c>
      <c r="C35" s="146" t="s">
        <v>31</v>
      </c>
      <c r="D35" s="147"/>
      <c r="E35" s="94">
        <v>26088</v>
      </c>
      <c r="F35" s="16"/>
      <c r="G35" s="17"/>
      <c r="H35" s="14"/>
    </row>
    <row r="36" spans="2:8" s="11" customFormat="1" ht="18" customHeight="1" x14ac:dyDescent="0.15">
      <c r="B36" s="129"/>
      <c r="C36" s="130" t="s">
        <v>32</v>
      </c>
      <c r="D36" s="131"/>
      <c r="E36" s="94">
        <v>54293</v>
      </c>
      <c r="F36" s="16"/>
      <c r="G36" s="17"/>
      <c r="H36" s="14"/>
    </row>
    <row r="37" spans="2:8" s="11" customFormat="1" ht="18" customHeight="1" x14ac:dyDescent="0.15">
      <c r="B37" s="129"/>
      <c r="C37" s="130" t="s">
        <v>69</v>
      </c>
      <c r="D37" s="131"/>
      <c r="E37" s="94">
        <v>5917</v>
      </c>
      <c r="F37" s="16"/>
      <c r="G37" s="17"/>
      <c r="H37" s="14"/>
    </row>
    <row r="38" spans="2:8" s="11" customFormat="1" ht="18" customHeight="1" x14ac:dyDescent="0.15">
      <c r="B38" s="129"/>
      <c r="C38" s="130" t="s">
        <v>70</v>
      </c>
      <c r="D38" s="131"/>
      <c r="E38" s="94">
        <v>42219</v>
      </c>
      <c r="F38" s="16"/>
      <c r="G38" s="17"/>
      <c r="H38" s="14"/>
    </row>
    <row r="39" spans="2:8" s="11" customFormat="1" ht="9.9499999999999993" customHeight="1" thickBot="1" x14ac:dyDescent="0.2"/>
    <row r="40" spans="2:8" s="11" customFormat="1" ht="21.95" customHeight="1" x14ac:dyDescent="0.15">
      <c r="B40" s="18" t="s">
        <v>47</v>
      </c>
      <c r="C40" s="44"/>
      <c r="D40" s="19"/>
      <c r="E40" s="20" t="s">
        <v>38</v>
      </c>
      <c r="F40" s="20"/>
      <c r="G40" s="20" t="s">
        <v>39</v>
      </c>
      <c r="H40" s="21"/>
    </row>
    <row r="41" spans="2:8" s="11" customFormat="1" ht="18" customHeight="1" x14ac:dyDescent="0.15">
      <c r="B41" s="22"/>
      <c r="C41" s="23"/>
      <c r="D41" s="23"/>
      <c r="E41" s="96" t="s">
        <v>100</v>
      </c>
      <c r="F41" s="14"/>
      <c r="G41" s="95" t="s">
        <v>71</v>
      </c>
      <c r="H41" s="37" t="s">
        <v>0</v>
      </c>
    </row>
    <row r="42" spans="2:8" s="11" customFormat="1" ht="18" customHeight="1" thickBot="1" x14ac:dyDescent="0.2">
      <c r="B42" s="24"/>
      <c r="C42" s="139" t="s">
        <v>45</v>
      </c>
      <c r="D42" s="140"/>
      <c r="E42" s="38">
        <f>SUM(G41-E41)</f>
        <v>33.799999999999997</v>
      </c>
      <c r="F42" s="25"/>
      <c r="G42" s="26"/>
      <c r="H42" s="27"/>
    </row>
    <row r="43" spans="2:8" s="11" customFormat="1" ht="9.9499999999999993" customHeight="1" thickBot="1" x14ac:dyDescent="0.2"/>
    <row r="44" spans="2:8" s="11" customFormat="1" ht="21.95" customHeight="1" x14ac:dyDescent="0.15">
      <c r="B44" s="18" t="s">
        <v>48</v>
      </c>
      <c r="C44" s="44"/>
      <c r="D44" s="19"/>
      <c r="E44" s="20" t="s">
        <v>38</v>
      </c>
      <c r="F44" s="20"/>
      <c r="G44" s="20" t="s">
        <v>39</v>
      </c>
      <c r="H44" s="21"/>
    </row>
    <row r="45" spans="2:8" s="11" customFormat="1" ht="18" customHeight="1" x14ac:dyDescent="0.15">
      <c r="B45" s="22"/>
      <c r="C45" s="23"/>
      <c r="D45" s="23"/>
      <c r="E45" s="97">
        <f>ROUNDUP((E27+E28+E29+E30+E31+E34-(E35-E37))*0.001,1)</f>
        <v>37.800000000000004</v>
      </c>
      <c r="F45" s="118" t="s">
        <v>1</v>
      </c>
      <c r="G45" s="100" t="str">
        <f>+G41</f>
        <v>59.5</v>
      </c>
      <c r="H45" s="37" t="s">
        <v>0</v>
      </c>
    </row>
    <row r="46" spans="2:8" s="11" customFormat="1" ht="18" customHeight="1" thickBot="1" x14ac:dyDescent="0.2">
      <c r="B46" s="22"/>
      <c r="C46" s="139" t="s">
        <v>45</v>
      </c>
      <c r="D46" s="140"/>
      <c r="E46" s="98">
        <f>SUM(G45-E45)</f>
        <v>21.699999999999996</v>
      </c>
      <c r="F46" s="34" t="s">
        <v>2</v>
      </c>
      <c r="G46" s="23"/>
      <c r="H46" s="29"/>
    </row>
    <row r="47" spans="2:8" s="11" customFormat="1" ht="18" customHeight="1" thickBot="1" x14ac:dyDescent="0.2">
      <c r="B47" s="24"/>
      <c r="C47" s="137" t="s">
        <v>46</v>
      </c>
      <c r="D47" s="138"/>
      <c r="E47" s="99">
        <f>IF(OR(E41="",G41=""),"",TRUNC(E46/G45*100))</f>
        <v>36</v>
      </c>
      <c r="F47" s="35" t="s">
        <v>5</v>
      </c>
      <c r="G47" s="26" t="s">
        <v>7</v>
      </c>
      <c r="H47" s="27"/>
    </row>
    <row r="48" spans="2:8" s="11" customFormat="1" ht="9.9499999999999993" customHeight="1" thickBot="1" x14ac:dyDescent="0.2"/>
    <row r="49" spans="1:12" s="11" customFormat="1" ht="21.95" customHeight="1" x14ac:dyDescent="0.15">
      <c r="B49" s="18" t="s">
        <v>49</v>
      </c>
      <c r="C49" s="44"/>
      <c r="D49" s="19"/>
      <c r="E49" s="20" t="s">
        <v>38</v>
      </c>
      <c r="F49" s="20"/>
      <c r="G49" s="20" t="s">
        <v>39</v>
      </c>
      <c r="H49" s="21"/>
      <c r="K49" s="112" t="s">
        <v>52</v>
      </c>
      <c r="L49" s="69" t="str">
        <f>IF(AND(E47&gt;=20,E52&gt;=100,H14="適",F15="適"),"〇","－")</f>
        <v>〇</v>
      </c>
    </row>
    <row r="50" spans="1:12" s="11" customFormat="1" ht="18" customHeight="1" x14ac:dyDescent="0.15">
      <c r="B50" s="22"/>
      <c r="C50" s="23"/>
      <c r="D50" s="23"/>
      <c r="E50" s="100">
        <f>IF((E27+E28+E29+E30+E31-E35-E36)*0.001&gt;=0,ROUNDUP((E27+E28+E29+E30+E31-E35-E36)*0.001,1),ROUNDDOWN((E27+E28+E29+E30+E31-E35-E36)*0.001,1))</f>
        <v>-17.899999999999999</v>
      </c>
      <c r="F50" s="36" t="s">
        <v>3</v>
      </c>
      <c r="G50" s="100" t="str">
        <f>+G41</f>
        <v>59.5</v>
      </c>
      <c r="H50" s="37" t="s">
        <v>0</v>
      </c>
      <c r="K50" s="112" t="s">
        <v>53</v>
      </c>
      <c r="L50" s="69" t="str">
        <f>IF(AND(E47&gt;=20,E52&gt;=100,H14="適"),"－",IF(AND(E47&gt;=20,E52&gt;=75,E52&lt;100,H14="適",F15="適"),"〇","－"))</f>
        <v>－</v>
      </c>
    </row>
    <row r="51" spans="1:12" s="11" customFormat="1" ht="18" customHeight="1" thickBot="1" x14ac:dyDescent="0.2">
      <c r="B51" s="22"/>
      <c r="C51" s="139" t="s">
        <v>45</v>
      </c>
      <c r="D51" s="140"/>
      <c r="E51" s="98">
        <f>SUM(G50-E50)</f>
        <v>77.400000000000006</v>
      </c>
      <c r="F51" s="34" t="s">
        <v>4</v>
      </c>
      <c r="G51" s="23"/>
      <c r="H51" s="29"/>
      <c r="K51" s="112" t="s">
        <v>60</v>
      </c>
      <c r="L51" s="69" t="str">
        <f>IF(AND(E47&gt;=20,H14="適",F15="適"),"〇","－")</f>
        <v>〇</v>
      </c>
    </row>
    <row r="52" spans="1:12" s="11" customFormat="1" ht="18" customHeight="1" thickBot="1" x14ac:dyDescent="0.2">
      <c r="B52" s="24"/>
      <c r="C52" s="137" t="s">
        <v>44</v>
      </c>
      <c r="D52" s="138"/>
      <c r="E52" s="99">
        <f>IF(OR(E41="",G41=""),"",TRUNC(E51/G50*100))</f>
        <v>130</v>
      </c>
      <c r="F52" s="35" t="s">
        <v>5</v>
      </c>
      <c r="G52" s="26" t="s">
        <v>8</v>
      </c>
      <c r="H52" s="27"/>
      <c r="K52" s="70" t="s">
        <v>54</v>
      </c>
      <c r="L52" s="69" t="str">
        <f>IF(AND(E47&gt;=20,E52&gt;=100,F14="適",F15="適"),"〇","－")</f>
        <v>〇</v>
      </c>
    </row>
    <row r="53" spans="1:12" s="11" customFormat="1" ht="9.9499999999999993" customHeight="1" x14ac:dyDescent="0.15"/>
    <row r="54" spans="1:12" s="11" customFormat="1" ht="18.75" customHeight="1" thickBot="1" x14ac:dyDescent="0.2">
      <c r="B54" s="49" t="s">
        <v>40</v>
      </c>
    </row>
    <row r="55" spans="1:12" s="11" customFormat="1" ht="30" customHeight="1" thickBot="1" x14ac:dyDescent="0.2">
      <c r="B55" s="77" t="str">
        <f>IF(OR(D10="",G10=""),"",G10)</f>
        <v>　『ZEH』</v>
      </c>
      <c r="C55" s="170" t="str">
        <f>IF(OR(D10="",G10=""),"",VLOOKUP(G10,水準,2,FALSE))</f>
        <v xml:space="preserve"> 外皮：省エネ基準 ・ ZEH外皮基準　一次エネ：A≧20　＆　B≧100</v>
      </c>
      <c r="D55" s="171"/>
      <c r="E55" s="171"/>
      <c r="F55" s="171"/>
      <c r="G55" s="143" t="str">
        <f>IF(OR(D10="",G10=""),"",VLOOKUP(G10,可否,2,FALSE))</f>
        <v>〇</v>
      </c>
      <c r="H55" s="144"/>
    </row>
    <row r="56" spans="1:12" s="11" customFormat="1" ht="7.5" customHeight="1" x14ac:dyDescent="0.15"/>
    <row r="57" spans="1:12" s="11" customFormat="1" ht="7.5" customHeight="1" x14ac:dyDescent="0.15"/>
    <row r="58" spans="1:12" s="11" customFormat="1" ht="18.75" customHeight="1" x14ac:dyDescent="0.15">
      <c r="A58" s="145"/>
      <c r="B58" s="145"/>
      <c r="C58" s="119"/>
      <c r="D58" s="30"/>
      <c r="G58" s="31"/>
    </row>
    <row r="59" spans="1:12" s="11" customFormat="1" ht="19.5" customHeight="1" x14ac:dyDescent="0.15">
      <c r="D59" s="30"/>
    </row>
    <row r="60" spans="1:12" s="11" customFormat="1" ht="19.5" customHeight="1" x14ac:dyDescent="0.15">
      <c r="D60" s="30"/>
    </row>
    <row r="61" spans="1:12" s="11" customFormat="1" ht="19.5" customHeight="1" x14ac:dyDescent="0.15">
      <c r="D61" s="30"/>
    </row>
    <row r="62" spans="1:12" s="11" customFormat="1" ht="19.5" customHeight="1" x14ac:dyDescent="0.15"/>
    <row r="63" spans="1:12" s="11" customFormat="1" ht="19.5" customHeight="1" x14ac:dyDescent="0.15"/>
    <row r="64" spans="1:12" s="11" customFormat="1" ht="19.5" customHeight="1" x14ac:dyDescent="0.15"/>
    <row r="65" spans="2:8" s="11" customFormat="1" ht="14.25" x14ac:dyDescent="0.15"/>
    <row r="66" spans="2:8" s="11" customFormat="1" ht="14.25" x14ac:dyDescent="0.15"/>
    <row r="67" spans="2:8" s="11" customFormat="1" ht="14.25" x14ac:dyDescent="0.15"/>
    <row r="68" spans="2:8" s="11" customFormat="1" ht="14.25" x14ac:dyDescent="0.15"/>
    <row r="69" spans="2:8" s="11" customFormat="1" ht="14.25" x14ac:dyDescent="0.15"/>
    <row r="70" spans="2:8" s="11" customFormat="1" ht="7.5" customHeight="1" x14ac:dyDescent="0.15"/>
    <row r="71" spans="2:8" ht="27" customHeight="1" x14ac:dyDescent="0.15">
      <c r="B71" s="134"/>
      <c r="C71" s="134"/>
      <c r="D71" s="135"/>
      <c r="E71" s="135"/>
      <c r="F71" s="135"/>
      <c r="G71" s="135"/>
      <c r="H71" s="135"/>
    </row>
    <row r="72" spans="2:8" ht="12.75" customHeight="1" x14ac:dyDescent="0.15">
      <c r="B72" s="136"/>
      <c r="C72" s="136"/>
      <c r="D72" s="136"/>
      <c r="E72" s="136"/>
      <c r="F72" s="136"/>
      <c r="G72" s="136"/>
    </row>
    <row r="81" ht="16.5" customHeight="1" x14ac:dyDescent="0.15"/>
  </sheetData>
  <sheetProtection algorithmName="SHA-512" hashValue="cVwvPp8eiTDoNdCxntAu3F3WC/mQqe6O1E1tKFSIcibp6txfY919+nbJLfkpNfE2Z6ItkNgjm/T/ULX+bvRyOA==" saltValue="TT0cp7Qd0VZldvDbh2fJeA==" spinCount="100000" sheet="1" objects="1" scenarios="1" selectLockedCells="1" selectUnlockedCells="1"/>
  <protectedRanges>
    <protectedRange sqref="C3:H3 D10 G10:H10 G41 E41 D14:D17 D19:D23 C23" name="範囲1"/>
    <protectedRange sqref="E27:E36 E38" name="範囲1_1"/>
    <protectedRange sqref="G27:G31" name="範囲1_2"/>
  </protectedRanges>
  <mergeCells count="33">
    <mergeCell ref="G55:H55"/>
    <mergeCell ref="A58:B58"/>
    <mergeCell ref="B71:H71"/>
    <mergeCell ref="B72:G72"/>
    <mergeCell ref="C42:D42"/>
    <mergeCell ref="C46:D46"/>
    <mergeCell ref="C47:D47"/>
    <mergeCell ref="C51:D51"/>
    <mergeCell ref="C52:D52"/>
    <mergeCell ref="C55:F55"/>
    <mergeCell ref="B35:B38"/>
    <mergeCell ref="C35:D35"/>
    <mergeCell ref="C36:D36"/>
    <mergeCell ref="C37:D37"/>
    <mergeCell ref="C38:D38"/>
    <mergeCell ref="B14:C14"/>
    <mergeCell ref="B15:C15"/>
    <mergeCell ref="D20:D22"/>
    <mergeCell ref="B27:B34"/>
    <mergeCell ref="C27:D27"/>
    <mergeCell ref="C28:D28"/>
    <mergeCell ref="C29:D29"/>
    <mergeCell ref="C30:D30"/>
    <mergeCell ref="C31:D31"/>
    <mergeCell ref="C32:D32"/>
    <mergeCell ref="C33:D33"/>
    <mergeCell ref="C34:D34"/>
    <mergeCell ref="A1:I1"/>
    <mergeCell ref="C3:H3"/>
    <mergeCell ref="B5:B8"/>
    <mergeCell ref="B10:C10"/>
    <mergeCell ref="E10:F10"/>
    <mergeCell ref="G10:H10"/>
  </mergeCells>
  <phoneticPr fontId="1"/>
  <dataValidations count="2">
    <dataValidation type="list" allowBlank="1" showInputMessage="1" showErrorMessage="1" sqref="G10:H10" xr:uid="{A07AF078-F1D3-446F-AD8E-22EBE4A3E9D5}">
      <formula1>水準L</formula1>
    </dataValidation>
    <dataValidation type="list" allowBlank="1" showInputMessage="1" showErrorMessage="1" sqref="D10" xr:uid="{515121AF-3845-4565-97D3-87C03151AE59}">
      <formula1>地域区分</formula1>
    </dataValidation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2" orientation="portrait" r:id="rId1"/>
  <headerFooter>
    <oddHeader>&amp;RVer 1.7</oddHeader>
    <oddFooter>&amp;C© 2022　hyoukakyoukai . All rights reserved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E69C7-89E0-4E10-B571-DFFC271F1D85}">
  <dimension ref="A1:B25"/>
  <sheetViews>
    <sheetView showGridLines="0" view="pageBreakPreview" zoomScaleNormal="100" zoomScaleSheetLayoutView="100" workbookViewId="0"/>
  </sheetViews>
  <sheetFormatPr defaultRowHeight="18.75" x14ac:dyDescent="0.15"/>
  <cols>
    <col min="1" max="1" width="14.75" style="104" customWidth="1"/>
    <col min="2" max="2" width="69.375" style="105" customWidth="1"/>
    <col min="3" max="16384" width="9" style="104"/>
  </cols>
  <sheetData>
    <row r="1" spans="1:2" x14ac:dyDescent="0.15">
      <c r="A1" s="104" t="s">
        <v>84</v>
      </c>
    </row>
    <row r="3" spans="1:2" x14ac:dyDescent="0.15">
      <c r="A3" s="109" t="s">
        <v>85</v>
      </c>
      <c r="B3" s="110">
        <v>1.7</v>
      </c>
    </row>
    <row r="4" spans="1:2" x14ac:dyDescent="0.15">
      <c r="A4" s="109" t="s">
        <v>86</v>
      </c>
      <c r="B4" s="110" t="s">
        <v>97</v>
      </c>
    </row>
    <row r="5" spans="1:2" x14ac:dyDescent="0.15">
      <c r="A5" s="109" t="s">
        <v>87</v>
      </c>
      <c r="B5" s="110" t="s">
        <v>101</v>
      </c>
    </row>
    <row r="7" spans="1:2" x14ac:dyDescent="0.15">
      <c r="A7" s="106" t="s">
        <v>85</v>
      </c>
      <c r="B7" s="107">
        <v>1.6</v>
      </c>
    </row>
    <row r="8" spans="1:2" x14ac:dyDescent="0.15">
      <c r="A8" s="106" t="s">
        <v>86</v>
      </c>
      <c r="B8" s="107" t="s">
        <v>88</v>
      </c>
    </row>
    <row r="9" spans="1:2" ht="37.5" x14ac:dyDescent="0.15">
      <c r="A9" s="106" t="s">
        <v>87</v>
      </c>
      <c r="B9" s="108" t="s">
        <v>89</v>
      </c>
    </row>
    <row r="11" spans="1:2" x14ac:dyDescent="0.15">
      <c r="A11" s="106" t="s">
        <v>85</v>
      </c>
      <c r="B11" s="107">
        <v>1.5</v>
      </c>
    </row>
    <row r="12" spans="1:2" x14ac:dyDescent="0.15">
      <c r="A12" s="106" t="s">
        <v>86</v>
      </c>
      <c r="B12" s="107" t="s">
        <v>90</v>
      </c>
    </row>
    <row r="13" spans="1:2" ht="37.5" x14ac:dyDescent="0.15">
      <c r="A13" s="106" t="s">
        <v>87</v>
      </c>
      <c r="B13" s="108" t="s">
        <v>98</v>
      </c>
    </row>
    <row r="15" spans="1:2" x14ac:dyDescent="0.15">
      <c r="A15" s="106" t="s">
        <v>85</v>
      </c>
      <c r="B15" s="107">
        <v>1.4</v>
      </c>
    </row>
    <row r="16" spans="1:2" x14ac:dyDescent="0.15">
      <c r="A16" s="106" t="s">
        <v>86</v>
      </c>
      <c r="B16" s="107" t="s">
        <v>91</v>
      </c>
    </row>
    <row r="17" spans="1:2" ht="78" customHeight="1" x14ac:dyDescent="0.15">
      <c r="A17" s="106" t="s">
        <v>87</v>
      </c>
      <c r="B17" s="108" t="s">
        <v>92</v>
      </c>
    </row>
    <row r="19" spans="1:2" x14ac:dyDescent="0.15">
      <c r="A19" s="106" t="s">
        <v>85</v>
      </c>
      <c r="B19" s="107">
        <v>1.3</v>
      </c>
    </row>
    <row r="20" spans="1:2" x14ac:dyDescent="0.15">
      <c r="A20" s="106" t="s">
        <v>86</v>
      </c>
      <c r="B20" s="107" t="s">
        <v>93</v>
      </c>
    </row>
    <row r="21" spans="1:2" ht="37.5" x14ac:dyDescent="0.15">
      <c r="A21" s="106" t="s">
        <v>87</v>
      </c>
      <c r="B21" s="108" t="s">
        <v>94</v>
      </c>
    </row>
    <row r="23" spans="1:2" x14ac:dyDescent="0.15">
      <c r="A23" s="106" t="s">
        <v>85</v>
      </c>
      <c r="B23" s="107">
        <v>1.2</v>
      </c>
    </row>
    <row r="24" spans="1:2" x14ac:dyDescent="0.15">
      <c r="A24" s="106" t="s">
        <v>86</v>
      </c>
      <c r="B24" s="107" t="s">
        <v>95</v>
      </c>
    </row>
    <row r="25" spans="1:2" x14ac:dyDescent="0.15">
      <c r="A25" s="106" t="s">
        <v>87</v>
      </c>
      <c r="B25" s="107" t="s">
        <v>96</v>
      </c>
    </row>
  </sheetData>
  <sheetProtection algorithmName="SHA-512" hashValue="Wp6y2s2gUu6AXoLrj0PSBUd98sSkmkQiHQyooeh7elHXiSgLsKhB9EXbANJMAFYkQk6T0JpscaKrtFVz+/+Obw==" saltValue="XR0axAEWoUrcZlqEbMD7lQ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K10"/>
  <sheetViews>
    <sheetView zoomScaleNormal="100" workbookViewId="0">
      <selection activeCell="B1" sqref="B1"/>
    </sheetView>
  </sheetViews>
  <sheetFormatPr defaultColWidth="4.625" defaultRowHeight="20.100000000000001" customHeight="1" x14ac:dyDescent="0.15"/>
  <cols>
    <col min="1" max="1" width="1.625" style="1" customWidth="1"/>
    <col min="2" max="2" width="2.875" style="1" bestFit="1" customWidth="1"/>
    <col min="3" max="3" width="25.375" style="1" bestFit="1" customWidth="1"/>
    <col min="4" max="11" width="13.25" style="1" customWidth="1"/>
    <col min="12" max="16384" width="4.625" style="1"/>
  </cols>
  <sheetData>
    <row r="2" spans="2:11" ht="20.100000000000001" customHeight="1" x14ac:dyDescent="0.15">
      <c r="C2" s="4"/>
      <c r="D2" s="9" t="s">
        <v>13</v>
      </c>
      <c r="E2" s="7" t="s">
        <v>14</v>
      </c>
      <c r="F2" s="7" t="s">
        <v>15</v>
      </c>
      <c r="G2" s="7" t="s">
        <v>16</v>
      </c>
      <c r="H2" s="7" t="s">
        <v>17</v>
      </c>
      <c r="I2" s="7" t="s">
        <v>18</v>
      </c>
      <c r="J2" s="7" t="s">
        <v>19</v>
      </c>
      <c r="K2" s="8" t="s">
        <v>20</v>
      </c>
    </row>
    <row r="3" spans="2:11" ht="20.100000000000001" customHeight="1" x14ac:dyDescent="0.15">
      <c r="B3" s="10">
        <v>1</v>
      </c>
      <c r="C3" s="4" t="s">
        <v>9</v>
      </c>
      <c r="D3" s="5">
        <v>0.46</v>
      </c>
      <c r="E3" s="5">
        <v>0.46</v>
      </c>
      <c r="F3" s="5">
        <v>0.56000000000000005</v>
      </c>
      <c r="G3" s="5">
        <v>0.75</v>
      </c>
      <c r="H3" s="5">
        <v>0.87</v>
      </c>
      <c r="I3" s="5">
        <v>0.87</v>
      </c>
      <c r="J3" s="5">
        <v>0.87</v>
      </c>
      <c r="K3" s="58" t="s">
        <v>56</v>
      </c>
    </row>
    <row r="4" spans="2:11" ht="20.100000000000001" customHeight="1" x14ac:dyDescent="0.15">
      <c r="B4" s="10">
        <v>2</v>
      </c>
      <c r="C4" s="4" t="s">
        <v>10</v>
      </c>
      <c r="D4" s="57" t="s">
        <v>22</v>
      </c>
      <c r="E4" s="57" t="s">
        <v>22</v>
      </c>
      <c r="F4" s="57" t="s">
        <v>22</v>
      </c>
      <c r="G4" s="57" t="s">
        <v>22</v>
      </c>
      <c r="H4" s="6">
        <v>3</v>
      </c>
      <c r="I4" s="5">
        <v>2.8</v>
      </c>
      <c r="J4" s="5">
        <v>2.7</v>
      </c>
      <c r="K4" s="79">
        <v>6.7</v>
      </c>
    </row>
    <row r="5" spans="2:11" ht="20.100000000000001" customHeight="1" x14ac:dyDescent="0.15">
      <c r="B5" s="10">
        <v>3</v>
      </c>
      <c r="C5" s="2" t="s">
        <v>11</v>
      </c>
      <c r="D5" s="3">
        <v>0.4</v>
      </c>
      <c r="E5" s="3">
        <v>0.4</v>
      </c>
      <c r="F5" s="3">
        <v>0.5</v>
      </c>
      <c r="G5" s="3">
        <v>0.6</v>
      </c>
      <c r="H5" s="3">
        <v>0.6</v>
      </c>
      <c r="I5" s="3">
        <v>0.6</v>
      </c>
      <c r="J5" s="3">
        <v>0.6</v>
      </c>
      <c r="K5" s="59" t="s">
        <v>56</v>
      </c>
    </row>
    <row r="7" spans="2:11" ht="20.100000000000001" customHeight="1" x14ac:dyDescent="0.15">
      <c r="C7" s="113" t="s">
        <v>52</v>
      </c>
      <c r="D7" s="115" t="s">
        <v>62</v>
      </c>
      <c r="E7" s="61"/>
      <c r="F7" s="61"/>
      <c r="G7" s="62"/>
    </row>
    <row r="8" spans="2:11" ht="20.100000000000001" customHeight="1" x14ac:dyDescent="0.15">
      <c r="C8" s="114" t="s">
        <v>53</v>
      </c>
      <c r="D8" s="111" t="s">
        <v>63</v>
      </c>
      <c r="E8" s="67"/>
      <c r="F8" s="67"/>
      <c r="G8" s="68"/>
    </row>
    <row r="9" spans="2:11" ht="20.100000000000001" customHeight="1" x14ac:dyDescent="0.15">
      <c r="C9" s="114" t="s">
        <v>60</v>
      </c>
      <c r="D9" s="66" t="s">
        <v>64</v>
      </c>
      <c r="E9" s="63"/>
      <c r="F9" s="63"/>
      <c r="G9" s="64"/>
    </row>
    <row r="10" spans="2:11" ht="20.100000000000001" customHeight="1" x14ac:dyDescent="0.15">
      <c r="C10" s="65" t="s">
        <v>54</v>
      </c>
      <c r="D10" s="66" t="s">
        <v>61</v>
      </c>
      <c r="E10" s="63"/>
      <c r="F10" s="63"/>
      <c r="G10" s="64"/>
    </row>
  </sheetData>
  <sheetProtection algorithmName="SHA-512" hashValue="XynSC9W+0VGBTqE340AOJTTWCDgp4vY4eStILZbjVGDkahr1RV3esuIGA/VsqdFoc0RjmPCNxdGSjzFq6Zv0fg==" saltValue="pQd9vif5Xf4zKeXrcpw6jg==" spinCount="100000" sheet="1" objects="1" scenarios="1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はじめに（お読みください）</vt:lpstr>
      <vt:lpstr>計算シート</vt:lpstr>
      <vt:lpstr>作成例</vt:lpstr>
      <vt:lpstr>更新履歴</vt:lpstr>
      <vt:lpstr>MAST</vt:lpstr>
      <vt:lpstr>'はじめに（お読みください）'!Print_Area</vt:lpstr>
      <vt:lpstr>計算シート!Print_Area</vt:lpstr>
      <vt:lpstr>作成例!Print_Area</vt:lpstr>
      <vt:lpstr>計算シート!可否</vt:lpstr>
      <vt:lpstr>作成例!可否</vt:lpstr>
      <vt:lpstr>外皮基準</vt:lpstr>
      <vt:lpstr>水準</vt:lpstr>
      <vt:lpstr>水準L</vt:lpstr>
      <vt:lpstr>地域区分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</dc:creator>
  <cp:lastModifiedBy>015</cp:lastModifiedBy>
  <cp:lastPrinted>2022-02-14T05:02:44Z</cp:lastPrinted>
  <dcterms:created xsi:type="dcterms:W3CDTF">2017-03-27T01:36:28Z</dcterms:created>
  <dcterms:modified xsi:type="dcterms:W3CDTF">2022-02-25T04:25:33Z</dcterms:modified>
</cp:coreProperties>
</file>